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05" yWindow="0" windowWidth="12585" windowHeight="9120" tabRatio="737" firstSheet="1" activeTab="3"/>
  </bookViews>
  <sheets>
    <sheet name="Инструкция" sheetId="1" r:id="rId1"/>
    <sheet name="Справочники" sheetId="2" r:id="rId2"/>
    <sheet name="Производственная" sheetId="3" r:id="rId3"/>
    <sheet name="Инвестиционная" sheetId="4" r:id="rId4"/>
    <sheet name="Комментарии" sheetId="5" r:id="rId5"/>
    <sheet name="Проверка" sheetId="6" r:id="rId6"/>
    <sheet name="TEHSHEET" sheetId="7" state="veryHidden" r:id="rId7"/>
    <sheet name="et_union" sheetId="8" state="veryHidden" r:id="rId8"/>
    <sheet name="REESTR" sheetId="9" state="veryHidden" r:id="rId9"/>
    <sheet name="REESTR_START" sheetId="10" state="veryHidden" r:id="rId10"/>
    <sheet name="REESTR_ORG" sheetId="11" state="veryHidden" r:id="rId11"/>
    <sheet name="modButtonClick" sheetId="12" state="veryHidden" r:id="rId12"/>
  </sheets>
  <definedNames>
    <definedName name="fil">'Справочники'!$H$15</definedName>
    <definedName name="inn">'Справочники'!$G$13</definedName>
    <definedName name="INV">'Инвестиционная'!$F$22:$F$27,'Инвестиционная'!$F$33:$F$35,'Инвестиционная'!$F$58:$F$60,'Инвестиционная'!$F$62:$F$64,'Инвестиционная'!$F$66:$F$68,'Инвестиционная'!$F$70:$F$74,'Инвестиционная'!$F$104,'Инвестиционная'!$F$106:$F$107,'Инвестиционная'!$F$111,'Инвестиционная'!$F$131</definedName>
    <definedName name="kom_et">'et_union'!$A$8:$U$17</definedName>
    <definedName name="kpp">'Справочники'!$H$13</definedName>
    <definedName name="KV">'TEHSHEET'!$N$5:$N$8</definedName>
    <definedName name="LIST_MR_MO_OKTMO">'REESTR'!$A$2:$C$113</definedName>
    <definedName name="LIST_ORG_VS">'REESTR_ORG'!$A$2:$H$81</definedName>
    <definedName name="LOAD1">'Справочники'!$G$33:$I$37,'Справочники'!$G$7:$I$7,P1_LOAD1</definedName>
    <definedName name="mo">'Справочники'!$F$10</definedName>
    <definedName name="MO_LIST_10">'REESTR'!$B$21:$B$23</definedName>
    <definedName name="MO_LIST_11">'REESTR'!$B$24</definedName>
    <definedName name="MO_LIST_12">'REESTR'!$B$25:$B$26</definedName>
    <definedName name="MO_LIST_13">'REESTR'!$B$27:$B$28</definedName>
    <definedName name="MO_LIST_14">'REESTR'!$B$29:$B$30</definedName>
    <definedName name="MO_LIST_15">'REESTR'!$B$31:$B$33</definedName>
    <definedName name="MO_LIST_16">'REESTR'!$B$34:$B$35</definedName>
    <definedName name="MO_LIST_17">'REESTR'!$B$36:$B$37</definedName>
    <definedName name="MO_LIST_18">'REESTR'!$B$38:$B$39</definedName>
    <definedName name="MO_LIST_19">'REESTR'!$B$40:$B$45</definedName>
    <definedName name="MO_LIST_2">'REESTR'!$B$2:$B$4</definedName>
    <definedName name="MO_LIST_20">'REESTR'!$B$46:$B$47</definedName>
    <definedName name="MO_LIST_21">'REESTR'!$B$48:$B$50</definedName>
    <definedName name="MO_LIST_22">'REESTR'!$B$51:$B$52</definedName>
    <definedName name="MO_LIST_23">'REESTR'!$B$53:$B$54</definedName>
    <definedName name="MO_LIST_24">'REESTR'!$B$55:$B$57</definedName>
    <definedName name="MO_LIST_25">'REESTR'!$B$58:$B$59</definedName>
    <definedName name="MO_LIST_26">'REESTR'!$B$60:$B$61</definedName>
    <definedName name="MO_LIST_27">'REESTR'!$B$62:$B$63</definedName>
    <definedName name="MO_LIST_28">'REESTR'!$B$64:$B$65</definedName>
    <definedName name="MO_LIST_29">'REESTR'!$B$66:$B$67</definedName>
    <definedName name="MO_LIST_3">'REESTR'!$B$5:$B$6</definedName>
    <definedName name="MO_LIST_30">'REESTR'!$B$68</definedName>
    <definedName name="MO_LIST_31">'REESTR'!$B$69</definedName>
    <definedName name="MO_LIST_32">'REESTR'!$B$70:$B$72</definedName>
    <definedName name="MO_LIST_33">'REESTR'!$B$73:$B$74</definedName>
    <definedName name="MO_LIST_34">'REESTR'!$B$75:$B$77</definedName>
    <definedName name="MO_LIST_35">'REESTR'!$B$78:$B$81</definedName>
    <definedName name="MO_LIST_36">'REESTR'!$B$82:$B$83</definedName>
    <definedName name="MO_LIST_37">'REESTR'!$B$84:$B$88</definedName>
    <definedName name="MO_LIST_38">'REESTR'!$B$89:$B$97</definedName>
    <definedName name="MO_LIST_39">'REESTR'!$B$98:$B$102</definedName>
    <definedName name="MO_LIST_4">'REESTR'!$B$7:$B$9</definedName>
    <definedName name="MO_LIST_40">'REESTR'!$B$103:$B$104</definedName>
    <definedName name="MO_LIST_41">'REESTR'!$B$105:$B$106</definedName>
    <definedName name="MO_LIST_42">'REESTR'!$B$107:$B$110</definedName>
    <definedName name="MO_LIST_43">'REESTR'!$B$111:$B$113</definedName>
    <definedName name="MO_LIST_5">'REESTR'!$B$10:$B$11</definedName>
    <definedName name="MO_LIST_6">'REESTR'!$B$12:$B$14</definedName>
    <definedName name="MO_LIST_7">'REESTR'!$B$15:$B$16</definedName>
    <definedName name="MO_LIST_8">'REESTR'!$B$17:$B$18</definedName>
    <definedName name="MO_LIST_9">'REESTR'!$B$19:$B$20</definedName>
    <definedName name="MO_LIST1">'REESTR'!$L$2:$L$518</definedName>
    <definedName name="mo_n">'Справочники'!$F$10</definedName>
    <definedName name="mr">'Справочники'!$F$9</definedName>
    <definedName name="MR_LIST">'REESTR'!$D$2:$D$43</definedName>
    <definedName name="od_et">'et_union'!$A$3:$Q$3</definedName>
    <definedName name="oktmo">'Справочники'!$H$10</definedName>
    <definedName name="OKTMO_LIST1">'REESTR'!$J$2</definedName>
    <definedName name="oktmo_n">'Справочники'!$H$10</definedName>
    <definedName name="org">'Справочники'!$F$13</definedName>
    <definedName name="org_n">'Справочники'!$F$13</definedName>
    <definedName name="P1_LOAD1" hidden="1">'Справочники'!$F$8,'Справочники'!$E$13,'Справочники'!$G$15,'Справочники'!$G$17,'Справочники'!$G$21:$I$25,'Справочники'!$G$27:$I$31</definedName>
    <definedName name="P1_SCOPE_PROVER" hidden="1">'Справочники'!$F$7:$I$7,'Справочники'!$F$8,'Справочники'!$G$8:$G$8,'Справочники'!$E$13:$G$13,'Справочники'!$E$15:$G$15,'Справочники'!$G$21:$I$24</definedName>
    <definedName name="pr_fil">'Справочники'!$G$15</definedName>
    <definedName name="REGION">'TEHSHEET'!$A$1:$A$84</definedName>
    <definedName name="region_name">'Справочники'!$F$5</definedName>
    <definedName name="SCOPE_FORMS">'TEHSHEET'!$R$3:$R$18</definedName>
    <definedName name="SCOPE_OPF">'Справочники'!$E$13</definedName>
    <definedName name="SCOPE_PROVER">'Справочники'!$G$27:$I$30,'Справочники'!$E$6:$I$6,P1_SCOPE_PROVER</definedName>
    <definedName name="SCOPE_REGULS">'TEHSHEET'!$N$13:$N$15</definedName>
    <definedName name="SCOPE_TYPES">'TEHSHEET'!$C$4:$C$10</definedName>
    <definedName name="SCOPE_YN">'TEHSHEET'!$S$14:$S$15</definedName>
    <definedName name="SCOPE_YY">'TEHSHEET'!$P$4:$P$7</definedName>
    <definedName name="TRANZIT">'Справочники'!$G$16</definedName>
    <definedName name="VD">'TEHSHEET'!$E$1:$E$6</definedName>
    <definedName name="version">'Инструкция'!$N$3</definedName>
    <definedName name="vprod">'Справочники'!$E$15</definedName>
    <definedName name="YEAR">'TEHSHEET'!$P$5:$P$8</definedName>
  </definedNames>
  <calcPr fullCalcOnLoad="1"/>
</workbook>
</file>

<file path=xl/comments3.xml><?xml version="1.0" encoding="utf-8"?>
<comments xmlns="http://schemas.openxmlformats.org/spreadsheetml/2006/main">
  <authors>
    <author>C2DE8400</author>
  </authors>
  <commentList>
    <comment ref="E21" authorId="0">
      <text>
        <r>
          <rPr>
            <b/>
            <sz val="8"/>
            <rFont val="Tahoma"/>
            <family val="0"/>
          </rPr>
          <t>Объем поднятой воды насосными станциями первого подъема (тыс.куб.м)</t>
        </r>
      </text>
    </comment>
  </commentList>
</comments>
</file>

<file path=xl/comments4.xml><?xml version="1.0" encoding="utf-8"?>
<comments xmlns="http://schemas.openxmlformats.org/spreadsheetml/2006/main">
  <authors>
    <author>I</author>
    <author>Dima</author>
  </authors>
  <commentList>
    <comment ref="E48" authorId="0">
      <text>
        <r>
          <rPr>
            <b/>
            <sz val="8"/>
            <rFont val="Tahoma"/>
            <family val="2"/>
          </rPr>
          <t xml:space="preserve">Количество оборудования,  установленного на предприятии
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Количество оборудования, которое было заменено в отчетном периоде.          
</t>
        </r>
      </text>
    </comment>
    <comment ref="E113" authorId="1">
      <text>
        <r>
          <rPr>
            <b/>
            <sz val="8"/>
            <rFont val="Tahoma"/>
            <family val="2"/>
          </rPr>
          <t xml:space="preserve">Заполняет организация коммунального     
комплекса. 
В случае отсутствия информации - орган регулирования. </t>
        </r>
      </text>
    </comment>
    <comment ref="E114" authorId="1">
      <text>
        <r>
          <rPr>
            <b/>
            <sz val="8"/>
            <rFont val="Tahoma"/>
            <family val="2"/>
          </rPr>
          <t xml:space="preserve">Заполняет организация коммунального     
комплекса. 
В случае отсутствия информации - орган регулирования. </t>
        </r>
      </text>
    </comment>
  </commentList>
</comments>
</file>

<file path=xl/sharedStrings.xml><?xml version="1.0" encoding="utf-8"?>
<sst xmlns="http://schemas.openxmlformats.org/spreadsheetml/2006/main" count="1742" uniqueCount="1049">
  <si>
    <t>1.4.1.</t>
  </si>
  <si>
    <t>FIL</t>
  </si>
  <si>
    <t xml:space="preserve">               - бюджетным организациям</t>
  </si>
  <si>
    <t xml:space="preserve">               - прочим потребителям</t>
  </si>
  <si>
    <t>1.1.3.</t>
  </si>
  <si>
    <t xml:space="preserve">   Объем потерь (тыс.куб.м)</t>
  </si>
  <si>
    <t xml:space="preserve">   Объем отпуска в сеть (тыс.куб.м)</t>
  </si>
  <si>
    <t>Уровень потерь (%)</t>
  </si>
  <si>
    <t>1.1.4.</t>
  </si>
  <si>
    <t xml:space="preserve">                            диаметр от 1000мм, (км)</t>
  </si>
  <si>
    <t>Коэффициент потерь (куб. м/км)</t>
  </si>
  <si>
    <t>1.1.5.</t>
  </si>
  <si>
    <t>Удельное водопотребление (куб.м/чел)</t>
  </si>
  <si>
    <t xml:space="preserve">   Численность населения, пользующихся услугами данной организации (чел.)</t>
  </si>
  <si>
    <t>1.2.1.</t>
  </si>
  <si>
    <t>Наличие контроля качества товаров и услуг (%)</t>
  </si>
  <si>
    <t xml:space="preserve">    -в местах водозабора (ед.)</t>
  </si>
  <si>
    <t xml:space="preserve">    -перед поступлением в распределительную сеть (ед.)</t>
  </si>
  <si>
    <t xml:space="preserve">    -в точках водоразбора наружной сети (ед.)</t>
  </si>
  <si>
    <t xml:space="preserve">    -в точках водоразбора внутренней сети (ед.)</t>
  </si>
  <si>
    <t>1.2.2.</t>
  </si>
  <si>
    <t>Эффективность использования энергии (энергоемкость производства - подача воды), (кВтч/куб. м)</t>
  </si>
  <si>
    <t>2.4.4.</t>
  </si>
  <si>
    <t>2.4.5.</t>
  </si>
  <si>
    <t>Производительность труда (куб. м/чел.)</t>
  </si>
  <si>
    <t>2.4.6.</t>
  </si>
  <si>
    <t>Период сбора платежей (дней)</t>
  </si>
  <si>
    <t>2.5.1.</t>
  </si>
  <si>
    <t>Привлеченные средства (тыс. руб.), из них:</t>
  </si>
  <si>
    <t xml:space="preserve">                 из них:  кредиты иностранных банков (тыс. руб.)</t>
  </si>
  <si>
    <t>бюджетные средства (тыс. руб.)</t>
  </si>
  <si>
    <t xml:space="preserve">                 из них:  Федеральный бюджет (тыс. руб.)</t>
  </si>
  <si>
    <t xml:space="preserve">                               бюджет субъекта РФ (тыс. руб.)</t>
  </si>
  <si>
    <t xml:space="preserve">                               бюджет муниципального образования (тыс. руб.)</t>
  </si>
  <si>
    <t xml:space="preserve">    прочие средства (тыс. руб.)</t>
  </si>
  <si>
    <t xml:space="preserve">    амортизация (тыс.руб.)</t>
  </si>
  <si>
    <t xml:space="preserve">    инвестиционная надбавка к тарифу  (тыс.руб.)</t>
  </si>
  <si>
    <t xml:space="preserve">    прибыль  (тыс.руб.)</t>
  </si>
  <si>
    <t>end</t>
  </si>
  <si>
    <t>Добавить комментарий</t>
  </si>
  <si>
    <t xml:space="preserve">   Среднемесячный платеж населения за услуги водоснабжения (руб.)</t>
  </si>
  <si>
    <t xml:space="preserve">   Денежные доходы населения, средние на человека (руб.)</t>
  </si>
  <si>
    <t>2.1.1.</t>
  </si>
  <si>
    <t>2.1.2.</t>
  </si>
  <si>
    <t>Перебои в снабжении потребителей (часов на потребителя)</t>
  </si>
  <si>
    <t xml:space="preserve">   Численность населения, муниципального образования (чел.)</t>
  </si>
  <si>
    <t>2.1.3.</t>
  </si>
  <si>
    <t>2.1.4.</t>
  </si>
  <si>
    <t>2.1.5.</t>
  </si>
  <si>
    <t>2.1.6.</t>
  </si>
  <si>
    <t>Индекс замены оборудования (%)</t>
  </si>
  <si>
    <t>2.1.7.</t>
  </si>
  <si>
    <t>2.1.8.</t>
  </si>
  <si>
    <t>2.2.1.</t>
  </si>
  <si>
    <t>Уровень загрузки производственных мощностей (%)</t>
  </si>
  <si>
    <t>Фактическая производительность оборудования (тыс. куб. м)</t>
  </si>
  <si>
    <t>Установленная производительность оборудования (тыс. куб. м)</t>
  </si>
  <si>
    <t>2.2.2.</t>
  </si>
  <si>
    <t>Обеспеченность потребления товаров и услуг приборами учета (%)</t>
  </si>
  <si>
    <t>Объем товаров и услуг, реализуемый по приборам учета  (тыс. куб. м)</t>
  </si>
  <si>
    <t>Общий объем реализации товаров и услуг (тыс. куб. м)</t>
  </si>
  <si>
    <t>2.3.1.</t>
  </si>
  <si>
    <t>Доля потребителей в жилых домах, обеспеченных доступом к объектам (%)</t>
  </si>
  <si>
    <t>2.3.2.</t>
  </si>
  <si>
    <t>2.3.3.</t>
  </si>
  <si>
    <t xml:space="preserve">             -в т.ч. сети (км)</t>
  </si>
  <si>
    <t xml:space="preserve"> Количество замененного оборудования (единиц)</t>
  </si>
  <si>
    <t xml:space="preserve"> Общее количество установленного оборудования (единиц)</t>
  </si>
  <si>
    <t>Государственное унитарное предприятие</t>
  </si>
  <si>
    <t>Соответствие качества товаров и услуг установленным требованиям (%)</t>
  </si>
  <si>
    <t>МР_ОКТМО</t>
  </si>
  <si>
    <t>Водозабор</t>
  </si>
  <si>
    <t>Водоочистка</t>
  </si>
  <si>
    <t>Транспортировка и распределение воды</t>
  </si>
  <si>
    <t>С инструкцией ознакомлен(а):</t>
  </si>
  <si>
    <t>Мониторинг выполнения производственных и инвестиционных программ в сфере водоснабжения</t>
  </si>
  <si>
    <t>За год</t>
  </si>
  <si>
    <t xml:space="preserve">Дочернее унитарное предприятие </t>
  </si>
  <si>
    <t xml:space="preserve">Закрытое акционерное общество </t>
  </si>
  <si>
    <t xml:space="preserve">Крестьянское (фермерское) хозяйство </t>
  </si>
  <si>
    <t xml:space="preserve">Некоммерческое партнерство </t>
  </si>
  <si>
    <t>Организация выполняет инвестиционную программу</t>
  </si>
  <si>
    <t>L10</t>
  </si>
  <si>
    <t>Организация выполняет производственную программу</t>
  </si>
  <si>
    <t>2.2. Сбалансированность системы коммунальной инфраструктуры процент установки общедомовых приборов учета</t>
  </si>
  <si>
    <t>2.2. Сбалансированность системы коммунальной инфраструктуры процент установки индивидуальных (квартирных) приборов учета</t>
  </si>
  <si>
    <t>Водозабор и очистка</t>
  </si>
  <si>
    <t>Водозабор и транспортировка</t>
  </si>
  <si>
    <t xml:space="preserve">                            диаметр от 250мм до 500мм, (км)</t>
  </si>
  <si>
    <t xml:space="preserve">                            диаметр от 500мм до 1000мм, (км)</t>
  </si>
  <si>
    <r>
      <t xml:space="preserve">Организация </t>
    </r>
    <r>
      <rPr>
        <b/>
        <sz val="10"/>
        <rFont val="Tahoma"/>
        <family val="2"/>
      </rPr>
      <t>оказывает услуги</t>
    </r>
    <r>
      <rPr>
        <sz val="10"/>
        <rFont val="Tahoma"/>
        <family val="2"/>
      </rPr>
      <t xml:space="preserve"> более, чем в одном муниципальном образовании:</t>
    </r>
  </si>
  <si>
    <r>
      <t xml:space="preserve">Организация выполняет </t>
    </r>
    <r>
      <rPr>
        <b/>
        <sz val="10"/>
        <rFont val="Tahoma"/>
        <family val="2"/>
      </rPr>
      <t>производственную</t>
    </r>
    <r>
      <rPr>
        <sz val="10"/>
        <rFont val="Tahoma"/>
        <family val="2"/>
      </rPr>
      <t xml:space="preserve"> программу</t>
    </r>
  </si>
  <si>
    <r>
      <t xml:space="preserve">Организация выполняет </t>
    </r>
    <r>
      <rPr>
        <b/>
        <sz val="10"/>
        <rFont val="Tahoma"/>
        <family val="2"/>
      </rPr>
      <t>инвестиционную</t>
    </r>
    <r>
      <rPr>
        <sz val="10"/>
        <rFont val="Tahoma"/>
        <family val="2"/>
      </rPr>
      <t xml:space="preserve"> программу</t>
    </r>
  </si>
  <si>
    <t>Вид отпускаемой воды:</t>
  </si>
  <si>
    <t>L1.1.2.5</t>
  </si>
  <si>
    <t>Водозабор, водоочистка, транспортировка и распределение воды</t>
  </si>
  <si>
    <t>1.2.3.</t>
  </si>
  <si>
    <t>Продолжительность (бесперебойность) поставки товаров и услуг (час./день)</t>
  </si>
  <si>
    <t>1.3.1.</t>
  </si>
  <si>
    <t>Аварийность систем коммунальной инфраструктуры (ед./км)</t>
  </si>
  <si>
    <t>1.3.2.</t>
  </si>
  <si>
    <t>Износ систем коммунальной инфраструктуры (%), в том числе: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</si>
  <si>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</si>
  <si>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</si>
  <si>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</si>
  <si>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1.3.3.</t>
  </si>
  <si>
    <t>Удельный вес сетей, нуждающихся в замене (%)</t>
  </si>
  <si>
    <t xml:space="preserve">Общество с дополнительной ответственностью </t>
  </si>
  <si>
    <t xml:space="preserve">Общество с ограниченной ответственностью </t>
  </si>
  <si>
    <t xml:space="preserve">Открытое акционерное общество </t>
  </si>
  <si>
    <t xml:space="preserve">Полное товарищество </t>
  </si>
  <si>
    <t xml:space="preserve">Производственный кооператив </t>
  </si>
  <si>
    <t xml:space="preserve">Прочие </t>
  </si>
  <si>
    <t>Садоводческое, огородническое или дачное некоммерческое товарищество</t>
  </si>
  <si>
    <t xml:space="preserve">Товарищество на вере </t>
  </si>
  <si>
    <t xml:space="preserve">Товарищество собственников жилья </t>
  </si>
  <si>
    <t xml:space="preserve">Унитарное предприятие, основанное на праве оперативного управления </t>
  </si>
  <si>
    <t xml:space="preserve">   Справочно:         диаметр от 50мм до 250мм, (км)</t>
  </si>
  <si>
    <t>Ответственный сотрудник от уполномоченного органа регулирования субъекта РФ:</t>
  </si>
  <si>
    <t>Ответственный сотрудник от органа регулирования муниципального образования:</t>
  </si>
  <si>
    <t xml:space="preserve">   Фактическое количество произведенных анализов проб на системах коммунальной инфраструктуры                               водоснабжения (ед.), в том числе:</t>
  </si>
  <si>
    <t>Индекс нового строительства (ед.)</t>
  </si>
  <si>
    <t>2.3.4.</t>
  </si>
  <si>
    <t xml:space="preserve">   Объем воды, отпущенной всем потребителям - населению (тыс.куб.м)</t>
  </si>
  <si>
    <t>2.3.5.</t>
  </si>
  <si>
    <t>Стоимость подключения в расчете на 1 м2 (%)</t>
  </si>
  <si>
    <t>2.4.1.</t>
  </si>
  <si>
    <t>Рентабельность деятельности (%)</t>
  </si>
  <si>
    <t>2.4.2.</t>
  </si>
  <si>
    <t>Уровень сбора платежей (%)</t>
  </si>
  <si>
    <t>2.4.3.</t>
  </si>
  <si>
    <t>Эффективность использования энергии (энергоемкость производства - производство воды), (кВтч/куб. м)</t>
  </si>
  <si>
    <t xml:space="preserve">   в т.ч.    - населению</t>
  </si>
  <si>
    <t>PRD</t>
  </si>
  <si>
    <t>PRD2</t>
  </si>
  <si>
    <t>NSRF</t>
  </si>
  <si>
    <t>VDET</t>
  </si>
  <si>
    <t>Доля расходов на оплату услуг в совокупном доходе населения (%)</t>
  </si>
  <si>
    <t xml:space="preserve">Унитарное предприятие, основанное на праве хозяйственного ведения </t>
  </si>
  <si>
    <t>(квартал)</t>
  </si>
  <si>
    <t>(год)</t>
  </si>
  <si>
    <t>Наименование регулирующего органа:</t>
  </si>
  <si>
    <t>Отчетный период:</t>
  </si>
  <si>
    <t>Количество дней в отчетном периоде:</t>
  </si>
  <si>
    <t xml:space="preserve">Приложение N 1 к Методике проведения мониторинга выполнения производственных и инвестиционных программ организаций коммунального комплекса от 14.04.2008 № 48 </t>
  </si>
  <si>
    <t>№ п/п</t>
  </si>
  <si>
    <t>Наименование показателей</t>
  </si>
  <si>
    <t>Текущий отчетный период</t>
  </si>
  <si>
    <t>1.1.1.</t>
  </si>
  <si>
    <t>1.1.2.</t>
  </si>
  <si>
    <t>Объем воды, отпущенной всем потребителям (тыс.куб.м)</t>
  </si>
  <si>
    <t xml:space="preserve">   Нормативное количество произведенных анализов проб на системах коммунальной инфраструктуры водоснабжения (ед.), в том числе:</t>
  </si>
  <si>
    <t xml:space="preserve">   Количество проб, соответствующих нормативам (ед.), в том числе:</t>
  </si>
  <si>
    <t xml:space="preserve">   Количество часов предоставления услуг в отчетном периоде (часов)</t>
  </si>
  <si>
    <t xml:space="preserve">   Количество аварий на системах коммунальной инфраструктуры (ед.)</t>
  </si>
  <si>
    <t xml:space="preserve">   Фактический срок службы оборудования (лет), в том числе:</t>
  </si>
  <si>
    <t xml:space="preserve">   Нормативный срок службы оборудования (лет), в том числе:</t>
  </si>
  <si>
    <t xml:space="preserve">   Возможный остаточный срок службы оборудования (лет), в том числе:</t>
  </si>
  <si>
    <t xml:space="preserve">   кредиты банков (тыс. руб.)</t>
  </si>
  <si>
    <t xml:space="preserve">   заемные средства других организаций (тыс. руб.)</t>
  </si>
  <si>
    <t xml:space="preserve">   средства внебюджетных фондов (тыс. руб.)</t>
  </si>
  <si>
    <t>Республика Ингушетия</t>
  </si>
  <si>
    <t>Республика Калмыкия</t>
  </si>
  <si>
    <t>Республика Карелия</t>
  </si>
  <si>
    <t>Ниже вы можете оставить свои комментарии</t>
  </si>
  <si>
    <t xml:space="preserve">В столбцах «G» - «K» - необходимо указать фактически отчисленные суммы на реализацию инвестиционной программы в разрезе объектов и источников финансирования инвестиционной программы. В столбцах «L» - «P» - необходимо указать суммы, фактически освоенные в соответствующий период, подтвержденные актами выполненных работ. </t>
  </si>
  <si>
    <t>ПРИГОДИТСЯ ДЛЯ КВАРТАЛЬНОЙ ИНСТРУКЦИИ!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</si>
  <si>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</si>
  <si>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</si>
  <si>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</si>
  <si>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</si>
  <si>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</si>
  <si>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</si>
  <si>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Справочно: расходы на собственные технологические нужды системы водоснабжения (тыс. куб. м)</t>
  </si>
  <si>
    <t>Республика Адыгея</t>
  </si>
  <si>
    <t>Республика Алтай</t>
  </si>
  <si>
    <t>L1.2.1.2</t>
  </si>
  <si>
    <t>L1.2.1.3</t>
  </si>
  <si>
    <t>L1.2.1.4</t>
  </si>
  <si>
    <t>L1.2.1.5</t>
  </si>
  <si>
    <t>L1.2.1.6</t>
  </si>
  <si>
    <t>L1.2.1.7</t>
  </si>
  <si>
    <t>L1.2.1.8</t>
  </si>
  <si>
    <t>L1.2.1.9</t>
  </si>
  <si>
    <t>L1.2.1.10</t>
  </si>
  <si>
    <t>L1.2.1.11</t>
  </si>
  <si>
    <t>L1.2.2.1</t>
  </si>
  <si>
    <t>L1.2.2.2</t>
  </si>
  <si>
    <t>L1.2.2.3</t>
  </si>
  <si>
    <t>L1.2.2.4</t>
  </si>
  <si>
    <t>L1.2.2.5</t>
  </si>
  <si>
    <t>L1.2.2.6</t>
  </si>
  <si>
    <t>L1.2.3.1</t>
  </si>
  <si>
    <t>L1.2.3.2</t>
  </si>
  <si>
    <t>L1.3.1.1</t>
  </si>
  <si>
    <t>L1.3.1.2</t>
  </si>
  <si>
    <t>L1.3.2.1</t>
  </si>
  <si>
    <t>L1.3.2.2</t>
  </si>
  <si>
    <t>L1.3.2.3</t>
  </si>
  <si>
    <t>L1.3.2.4</t>
  </si>
  <si>
    <t>L1.3.2.5</t>
  </si>
  <si>
    <t>L1.3.2.6</t>
  </si>
  <si>
    <t>L1.3.2.7</t>
  </si>
  <si>
    <t>L1.3.2.8</t>
  </si>
  <si>
    <t>L1.3.2.9</t>
  </si>
  <si>
    <t>L1.3.2.10</t>
  </si>
  <si>
    <t>L1.3.2.11</t>
  </si>
  <si>
    <t>L1.3.2.12</t>
  </si>
  <si>
    <t>L1.3.2.13</t>
  </si>
  <si>
    <t>L1.3.2.14</t>
  </si>
  <si>
    <t>L1.3.2.15</t>
  </si>
  <si>
    <t>L1.3.2.16</t>
  </si>
  <si>
    <t>L1.3.3.1</t>
  </si>
  <si>
    <t>L1.3.3.2</t>
  </si>
  <si>
    <t>L1.3.3.3</t>
  </si>
  <si>
    <t>L1.3.3.4</t>
  </si>
  <si>
    <t>L1.3.3.5</t>
  </si>
  <si>
    <t>L1.3.3.6</t>
  </si>
  <si>
    <t>L1.4.1.1</t>
  </si>
  <si>
    <t>L1.4.1.2</t>
  </si>
  <si>
    <t>L1.4.1.3</t>
  </si>
  <si>
    <t>L2.1.1.1</t>
  </si>
  <si>
    <t>L2.1.1.2</t>
  </si>
  <si>
    <t>L2.1.1.3</t>
  </si>
  <si>
    <t>L2.1.1.4</t>
  </si>
  <si>
    <t>L2.1.1.5</t>
  </si>
  <si>
    <t>L2.1.1.6</t>
  </si>
  <si>
    <t>L2.1.1.7</t>
  </si>
  <si>
    <t>L2.1.2.1</t>
  </si>
  <si>
    <t>L2.1.2.2</t>
  </si>
  <si>
    <t>L2.1.2.3</t>
  </si>
  <si>
    <t>L2.1.2.4</t>
  </si>
  <si>
    <t>L2.1.3.1</t>
  </si>
  <si>
    <t>L2.1.3.2</t>
  </si>
  <si>
    <t>L2.1.4.1</t>
  </si>
  <si>
    <t>L2.1.4.2</t>
  </si>
  <si>
    <t>L2.1.4.3</t>
  </si>
  <si>
    <t>L2.1.5</t>
  </si>
  <si>
    <t>L2.1.6.1</t>
  </si>
  <si>
    <t>L2.1.6.2</t>
  </si>
  <si>
    <t>L2.1.6.3</t>
  </si>
  <si>
    <t>L2.1.6.4</t>
  </si>
  <si>
    <t>L2.1.6.5</t>
  </si>
  <si>
    <t>L2.1.6.6</t>
  </si>
  <si>
    <t>L2.1.6.7</t>
  </si>
  <si>
    <t>L2.1.6.8</t>
  </si>
  <si>
    <t>L2.1.6.9</t>
  </si>
  <si>
    <t>L2.1.6.10</t>
  </si>
  <si>
    <t>L2.1.6.11</t>
  </si>
  <si>
    <t>L2.1.6.12</t>
  </si>
  <si>
    <t>Справочно: отпуск воды "технического качества", не прошедшую очистку (по всем группам потребителей)</t>
  </si>
  <si>
    <t>L2.2.1.12</t>
  </si>
  <si>
    <t>L2.2.2.1</t>
  </si>
  <si>
    <t>L2.2.2.2</t>
  </si>
  <si>
    <t>L2.2.2.3</t>
  </si>
  <si>
    <t>L2.2.2.4</t>
  </si>
  <si>
    <t xml:space="preserve">    плата за подключение  (тыс.руб.)</t>
  </si>
  <si>
    <t xml:space="preserve">   Средняя рыночная стоимость 1 кв. м нового жилья (руб.)</t>
  </si>
  <si>
    <t>L1.1.3.4</t>
  </si>
  <si>
    <t>L1.1.3.5</t>
  </si>
  <si>
    <t>L1.1.4.5.1</t>
  </si>
  <si>
    <t>L9.2</t>
  </si>
  <si>
    <t>L9.3</t>
  </si>
  <si>
    <t>L9.4</t>
  </si>
  <si>
    <t>L9.5</t>
  </si>
  <si>
    <t>L1.1.1</t>
  </si>
  <si>
    <t>L1.1.2.1</t>
  </si>
  <si>
    <t>L1.1.2.2</t>
  </si>
  <si>
    <t>L1.1.2.3</t>
  </si>
  <si>
    <t>L1.1.2.4</t>
  </si>
  <si>
    <t>L1.1.3.1</t>
  </si>
  <si>
    <t>L1.1.3.2</t>
  </si>
  <si>
    <t>L1.1.3.3</t>
  </si>
  <si>
    <t>L1.1.4.1</t>
  </si>
  <si>
    <t>L1.1.4.2</t>
  </si>
  <si>
    <t>L1.1.4.3</t>
  </si>
  <si>
    <t>L1.1.4.4</t>
  </si>
  <si>
    <t>L1.1.4.5</t>
  </si>
  <si>
    <t>L1.1.4.6</t>
  </si>
  <si>
    <t>L1.1.5.1</t>
  </si>
  <si>
    <t>L1.1.5.2</t>
  </si>
  <si>
    <t>L1.2.1.1</t>
  </si>
  <si>
    <t>L2.1.6.13</t>
  </si>
  <si>
    <t>L2.1.6.14</t>
  </si>
  <si>
    <t>L2.1.6.15</t>
  </si>
  <si>
    <t>L2.1.7.1</t>
  </si>
  <si>
    <t>L2.1.7.2</t>
  </si>
  <si>
    <t>L2.1.7.3</t>
  </si>
  <si>
    <t>L2.1.7.4</t>
  </si>
  <si>
    <t>L2.1.7.5</t>
  </si>
  <si>
    <t>L2.1.7.6</t>
  </si>
  <si>
    <t>L2.1.7.7</t>
  </si>
  <si>
    <t>L2.1.7.8</t>
  </si>
  <si>
    <t>L2.1.7.9</t>
  </si>
  <si>
    <t>L2.1.7.10</t>
  </si>
  <si>
    <t>L2.1.7.11</t>
  </si>
  <si>
    <t>L2.1.7.12</t>
  </si>
  <si>
    <t>L2.1.7.13</t>
  </si>
  <si>
    <t>L2.1.7.14</t>
  </si>
  <si>
    <t>L2.1.7.15</t>
  </si>
  <si>
    <t>L2.1.7.16</t>
  </si>
  <si>
    <t>L2.1.8.1</t>
  </si>
  <si>
    <t>L2.1.8.2</t>
  </si>
  <si>
    <t>L2.1.8.3</t>
  </si>
  <si>
    <t>L2.1.8.4</t>
  </si>
  <si>
    <t>L2.1.8.5</t>
  </si>
  <si>
    <t>L2.1.8.6</t>
  </si>
  <si>
    <t>L2.2.1.1</t>
  </si>
  <si>
    <t>L2.2.1.2</t>
  </si>
  <si>
    <t>L2.2.1.3</t>
  </si>
  <si>
    <t>L2.2.1.4</t>
  </si>
  <si>
    <t>L2.2.1.5</t>
  </si>
  <si>
    <t>L2.2.1.6</t>
  </si>
  <si>
    <t>L2.2.1.7</t>
  </si>
  <si>
    <t>L2.2.1.8</t>
  </si>
  <si>
    <t>L2.2.1.9</t>
  </si>
  <si>
    <t>L2.2.1.10</t>
  </si>
  <si>
    <t>L2.2.1.11</t>
  </si>
  <si>
    <t xml:space="preserve">                 расходы воды на хозяйственно-бытовые нужды (тыс.куб.м)</t>
  </si>
  <si>
    <t>Справочно:    -процент установки общедомовых приборов учета</t>
  </si>
  <si>
    <t xml:space="preserve">                       -процент установки индивидуальных (квартирных) приборов учета</t>
  </si>
  <si>
    <t>L2.2.2.13</t>
  </si>
  <si>
    <t>L2.2.2.14</t>
  </si>
  <si>
    <t>MO</t>
  </si>
  <si>
    <t>OKTMO</t>
  </si>
  <si>
    <t>ORG</t>
  </si>
  <si>
    <t>INN</t>
  </si>
  <si>
    <t>KPP</t>
  </si>
  <si>
    <t>ENTITY</t>
  </si>
  <si>
    <t>L2</t>
  </si>
  <si>
    <t>L3</t>
  </si>
  <si>
    <t>L4</t>
  </si>
  <si>
    <t>L5</t>
  </si>
  <si>
    <t>Признак филиала</t>
  </si>
  <si>
    <t>L6</t>
  </si>
  <si>
    <t>L7.1</t>
  </si>
  <si>
    <t>L7.2</t>
  </si>
  <si>
    <t>L7.3</t>
  </si>
  <si>
    <t>L7.4</t>
  </si>
  <si>
    <t>L7.5</t>
  </si>
  <si>
    <t>L8.1</t>
  </si>
  <si>
    <t>L8.2</t>
  </si>
  <si>
    <t>L8.3</t>
  </si>
  <si>
    <t>L8.4</t>
  </si>
  <si>
    <t>L8.5</t>
  </si>
  <si>
    <t>L9.1</t>
  </si>
  <si>
    <t xml:space="preserve">   Протяженность сетей (всех видов в однотрубном представлении), (км)</t>
  </si>
  <si>
    <t xml:space="preserve">   Справочно:        диаметр от 50мм до 250мм, (км)</t>
  </si>
  <si>
    <t xml:space="preserve">   Тариф на подключение к системе коммунальной инфраструктуры (рублей на куб. м в сутки)</t>
  </si>
  <si>
    <t>L2.2.2.5</t>
  </si>
  <si>
    <t>L2.2.2.6</t>
  </si>
  <si>
    <t>L2.2.2.7</t>
  </si>
  <si>
    <t>L2.2.2.8</t>
  </si>
  <si>
    <t>L2.2.2.9</t>
  </si>
  <si>
    <t>L2.2.2.10</t>
  </si>
  <si>
    <t>L2.2.2.11</t>
  </si>
  <si>
    <t>L2.2.2.12</t>
  </si>
  <si>
    <t>L2.3.1.1</t>
  </si>
  <si>
    <t>L2.3.1.2</t>
  </si>
  <si>
    <t>L2.3.2.1</t>
  </si>
  <si>
    <t>L2.3.2.2</t>
  </si>
  <si>
    <t>L2.3.2.3</t>
  </si>
  <si>
    <t>L2.3.3.1</t>
  </si>
  <si>
    <t>L2.3.3.2</t>
  </si>
  <si>
    <t>L2.3.4.1</t>
  </si>
  <si>
    <t>L2.3.4.2</t>
  </si>
  <si>
    <t>L2.3.5.1</t>
  </si>
  <si>
    <t>L2.3.5.2</t>
  </si>
  <si>
    <t>L2.3.5.3</t>
  </si>
  <si>
    <t>L2.3.5.4</t>
  </si>
  <si>
    <t>L2.4.1.1</t>
  </si>
  <si>
    <t>L2.4.1.2</t>
  </si>
  <si>
    <t>L2.4.1.3</t>
  </si>
  <si>
    <t>L2.4.2.1</t>
  </si>
  <si>
    <t>L2.4.2.2</t>
  </si>
  <si>
    <t>L2.4.2.3</t>
  </si>
  <si>
    <t>L2.4.3.1</t>
  </si>
  <si>
    <t>L2.4.3.2</t>
  </si>
  <si>
    <t>L2.4.3.3</t>
  </si>
  <si>
    <t xml:space="preserve">   Финансовые результаты деятельности организации коммунального комплекса до налогообложения (тыс. руб.)</t>
  </si>
  <si>
    <t xml:space="preserve">   Выручка организации коммунального комплекса (тыс. руб.)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</si>
  <si>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</si>
  <si>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</si>
  <si>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</si>
  <si>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</si>
  <si>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</si>
  <si>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</si>
  <si>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</si>
  <si>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</si>
  <si>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</si>
  <si>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</si>
  <si>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</si>
  <si>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</si>
  <si>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</si>
  <si>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</si>
  <si>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</si>
  <si>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</si>
  <si>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</si>
  <si>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</si>
  <si>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</si>
  <si>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</si>
  <si>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</si>
  <si>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</si>
  <si>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</si>
  <si>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</si>
  <si>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1.1.Обеспечение объемов производства товаров (оказания услуг)</t>
  </si>
  <si>
    <t>1.2.Качество производимых товаров (оказываемых услуг)</t>
  </si>
  <si>
    <t>1.3.Надежность снабжения потребителей товарами (услугами)</t>
  </si>
  <si>
    <t>1.4.Доступность товаров и услуг для потребителей</t>
  </si>
  <si>
    <t>2.1. Надежность снабжения потребителей товарами (услугами)</t>
  </si>
  <si>
    <t>2.2. Сбалансированность системы коммунальной инфраструктуры</t>
  </si>
  <si>
    <t>2.3. Доступность товаров и услуг для потребителей</t>
  </si>
  <si>
    <t xml:space="preserve">2.4. Эффективность деятельности        </t>
  </si>
  <si>
    <t xml:space="preserve">2.5. Источники инвестирования инвестиционной программы           </t>
  </si>
  <si>
    <t xml:space="preserve">   Продолжительность отключений потребителей от предоставления товаров/услуг (часов)</t>
  </si>
  <si>
    <t xml:space="preserve">   Количество потребителей, страдающих от отключений (человек)</t>
  </si>
  <si>
    <t xml:space="preserve">   Протяженность сетей, нуждающихся в замене (км):</t>
  </si>
  <si>
    <t>Объем производства товаров и услуг (тыс.куб. м)</t>
  </si>
  <si>
    <t>Республика Башкортостан</t>
  </si>
  <si>
    <t>Республика Бурятия</t>
  </si>
  <si>
    <t>Республика Дагестан</t>
  </si>
  <si>
    <t>МР</t>
  </si>
  <si>
    <t>МО ОКТМО</t>
  </si>
  <si>
    <t>ОРГАНИЗАЦИЯ</t>
  </si>
  <si>
    <t>ВИД ДЕЯТЕЛЬНОСТИ</t>
  </si>
  <si>
    <t>Муниципальный район</t>
  </si>
  <si>
    <t xml:space="preserve">   Удельная нагрузка на новое строительство (м3 в сутки на м2)</t>
  </si>
  <si>
    <t xml:space="preserve">   Протяженность построенных сетей (км.)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</si>
  <si>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</si>
  <si>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</si>
  <si>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</si>
  <si>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</si>
  <si>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</si>
  <si>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</si>
  <si>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 xml:space="preserve"> количество колодцев/автономных водоразборных колонок (для нецентрализованного водоснабжения)</t>
  </si>
  <si>
    <t>L2.4.3.4</t>
  </si>
  <si>
    <t>L2.4.3.5</t>
  </si>
  <si>
    <t>L2.4.4.1</t>
  </si>
  <si>
    <t>L2.4.4.2</t>
  </si>
  <si>
    <t>L2.4.5.1</t>
  </si>
  <si>
    <t>L2.4.5.2</t>
  </si>
  <si>
    <t>L.2.4.6.1</t>
  </si>
  <si>
    <t>L.2.4.6.2</t>
  </si>
  <si>
    <t>L.2.4.6.3</t>
  </si>
  <si>
    <t>L2.5.1.1</t>
  </si>
  <si>
    <t>L2.5.1.2</t>
  </si>
  <si>
    <t>L2.5.1.3</t>
  </si>
  <si>
    <t>L2.5.1.4</t>
  </si>
  <si>
    <t>L2.5.1.5</t>
  </si>
  <si>
    <t>L2.5.1.6</t>
  </si>
  <si>
    <t>L2.5.1.7</t>
  </si>
  <si>
    <t>L2.5.1.8</t>
  </si>
  <si>
    <t>L2.5.1.9</t>
  </si>
  <si>
    <t>L2.5.1.10</t>
  </si>
  <si>
    <t>L2.5.1.11</t>
  </si>
  <si>
    <t>L2.5.1.12</t>
  </si>
  <si>
    <t>L2.5.1.13</t>
  </si>
  <si>
    <t>L2.5.1.14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</si>
  <si>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</si>
  <si>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</si>
  <si>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</si>
  <si>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</si>
  <si>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</si>
  <si>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</si>
  <si>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</si>
  <si>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</si>
  <si>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</si>
  <si>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</si>
  <si>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</si>
  <si>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</si>
  <si>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</si>
  <si>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</si>
  <si>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</si>
  <si>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</si>
  <si>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</si>
  <si>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</si>
  <si>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</si>
  <si>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</si>
  <si>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</si>
  <si>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</si>
  <si>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</si>
  <si>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</si>
  <si>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</si>
  <si>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</si>
  <si>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 xml:space="preserve">   Объем средств, собранных за услуги объектов водоснабжения (тыс. руб.)</t>
  </si>
  <si>
    <t xml:space="preserve">   Объем начисленных средств за услуги объектов водоснабжения (тыс. руб.)</t>
  </si>
  <si>
    <t xml:space="preserve">   Расход электрической энергии на производство воды (станции 1-го подъема и очистка), (МВтч)</t>
  </si>
  <si>
    <t xml:space="preserve">   Расход электрической энергии на подачу потребителям воды (станции 2,3 и 4 подъемов, регулирующие узлы), (МВтч)</t>
  </si>
  <si>
    <t xml:space="preserve">   Объем поднятой воды насосными станциями первого подъема (тыс.куб.м)</t>
  </si>
  <si>
    <t xml:space="preserve">   Численность персонала (чел.)</t>
  </si>
  <si>
    <t xml:space="preserve">   Объем воды, отпущенной всем потребителям (тыс.куб.м)</t>
  </si>
  <si>
    <t xml:space="preserve">   Объем выручки от реализации ПП и ИП (тыс. руб.)</t>
  </si>
  <si>
    <t xml:space="preserve">   Объем дебиторской задолженности за период реализации ПП и ИП (тыс. руб.)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</si>
  <si>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</si>
  <si>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</si>
  <si>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</si>
  <si>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</si>
  <si>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</si>
  <si>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Чукотский автономный округ</t>
  </si>
  <si>
    <t>Ямало-Ненецкий автономный округ</t>
  </si>
  <si>
    <t>Ярославская область</t>
  </si>
  <si>
    <t>Московская область</t>
  </si>
  <si>
    <t>г.Санкт-Петербург</t>
  </si>
  <si>
    <t>I квартал</t>
  </si>
  <si>
    <t>Нет</t>
  </si>
  <si>
    <t>Организационно-правовая форма</t>
  </si>
  <si>
    <t>Наименование</t>
  </si>
  <si>
    <t>ИНН</t>
  </si>
  <si>
    <t>Вид деятельности</t>
  </si>
  <si>
    <t>Является ли организация филиалом</t>
  </si>
  <si>
    <t>Наименование филиала</t>
  </si>
  <si>
    <t>производство т/э</t>
  </si>
  <si>
    <t>Фамилия Имя Отчество</t>
  </si>
  <si>
    <t>Должность</t>
  </si>
  <si>
    <t>(код) телефон</t>
  </si>
  <si>
    <t>прибыль</t>
  </si>
  <si>
    <t xml:space="preserve">амортизация </t>
  </si>
  <si>
    <t>заемные средства</t>
  </si>
  <si>
    <t>инвест.надбавка</t>
  </si>
  <si>
    <t>плата за подключение</t>
  </si>
  <si>
    <t>бюджетные источники</t>
  </si>
  <si>
    <t>прочие источники</t>
  </si>
  <si>
    <t>Выберите из списка</t>
  </si>
  <si>
    <t>передача т/э</t>
  </si>
  <si>
    <t>II квартал</t>
  </si>
  <si>
    <t>сбыт т/э</t>
  </si>
  <si>
    <t>III квартал</t>
  </si>
  <si>
    <t>производство, передача, сбыт т/э</t>
  </si>
  <si>
    <t>IV квартал</t>
  </si>
  <si>
    <t>производство, передача т/э</t>
  </si>
  <si>
    <t>передача, сбыт т/э</t>
  </si>
  <si>
    <t>производство, сбыт т/э</t>
  </si>
  <si>
    <t>Список регуляторов</t>
  </si>
  <si>
    <t>Да</t>
  </si>
  <si>
    <t>e-mail:</t>
  </si>
  <si>
    <t>Ответственный за предоставление информации (от регулируемой организации):</t>
  </si>
  <si>
    <t>Ссылка</t>
  </si>
  <si>
    <t>Причина</t>
  </si>
  <si>
    <t>Удмуртская республика</t>
  </si>
  <si>
    <t>Чувашская республика</t>
  </si>
  <si>
    <t>Камчатский край</t>
  </si>
  <si>
    <t>Забайкальский край</t>
  </si>
  <si>
    <t>г. Москва</t>
  </si>
  <si>
    <t>Субъект РФ</t>
  </si>
  <si>
    <t>КПП</t>
  </si>
  <si>
    <t>МО</t>
  </si>
  <si>
    <t>ОКТМО</t>
  </si>
  <si>
    <t>L1</t>
  </si>
  <si>
    <t>Муниципальное образование</t>
  </si>
  <si>
    <t>Реквизиты организации</t>
  </si>
  <si>
    <t>Почтовый адрес: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</si>
  <si>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</si>
  <si>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</si>
  <si>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</si>
  <si>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</si>
  <si>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</si>
  <si>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Финансирование ИП в отчетном квартале отсутствует</t>
  </si>
  <si>
    <t>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t>
  </si>
  <si>
    <t>Эффективность использования персонала (трудоемкость производства) (чел./км сетей)</t>
  </si>
  <si>
    <t>L2.5.1.15</t>
  </si>
  <si>
    <t>L2.5.1.16</t>
  </si>
  <si>
    <t>Инструкция по работе и заполнению шаблонов, связанных с представлением информации по выполнению производственных и/или инвестиционных программ 
 организациями водоснабжения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</si>
  <si>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</si>
  <si>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</si>
  <si>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</si>
  <si>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e-mail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</si>
  <si>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</si>
  <si>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</si>
  <si>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</si>
  <si>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</si>
  <si>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</si>
  <si>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IPugaeva@fstrf.ru; dsafronov@fstrf.ru</t>
  </si>
  <si>
    <t>Пугаева Инна Сергеевна, Сафронов Дмитрий Владимирович</t>
  </si>
  <si>
    <t>(495) 620-14-90, (495) 710-52-62</t>
  </si>
  <si>
    <r>
      <t xml:space="preserve">Организация осуществляет </t>
    </r>
    <r>
      <rPr>
        <b/>
        <sz val="10"/>
        <rFont val="Tahoma"/>
        <family val="2"/>
      </rPr>
      <t>только транзит через свои сети</t>
    </r>
    <r>
      <rPr>
        <sz val="10"/>
        <rFont val="Tahoma"/>
        <family val="2"/>
      </rPr>
      <t>, без использования насосного оборудования:</t>
    </r>
  </si>
  <si>
    <t>нет</t>
  </si>
  <si>
    <t>Александрово-Гайский  муниципальный район</t>
  </si>
  <si>
    <t>63602000</t>
  </si>
  <si>
    <t>Александрово-Гайское</t>
  </si>
  <si>
    <t>Александровогайское</t>
  </si>
  <si>
    <t>63602401</t>
  </si>
  <si>
    <t>Аркадакский муниципальный район</t>
  </si>
  <si>
    <t>63603000</t>
  </si>
  <si>
    <t>Город Аркадак</t>
  </si>
  <si>
    <t>63603101</t>
  </si>
  <si>
    <t>Аткарский муниципальный район</t>
  </si>
  <si>
    <t>63604000</t>
  </si>
  <si>
    <t>Город Аткарск</t>
  </si>
  <si>
    <t>63604101</t>
  </si>
  <si>
    <t>Тургеневское</t>
  </si>
  <si>
    <t>63604438</t>
  </si>
  <si>
    <t>Базарно-Карабулакский муниципальный район</t>
  </si>
  <si>
    <t>63606000</t>
  </si>
  <si>
    <t>Базарно-Карабулакское</t>
  </si>
  <si>
    <t>Балаковский муниципальный район</t>
  </si>
  <si>
    <t>63607000</t>
  </si>
  <si>
    <t>Город Балаково</t>
  </si>
  <si>
    <t>63607101</t>
  </si>
  <si>
    <t>Натальинское</t>
  </si>
  <si>
    <t>63607460</t>
  </si>
  <si>
    <t>Балашовский муниципальный район</t>
  </si>
  <si>
    <t>63608000</t>
  </si>
  <si>
    <t>Балашовское</t>
  </si>
  <si>
    <t>63608101</t>
  </si>
  <si>
    <t>Балтайский муниципальный район</t>
  </si>
  <si>
    <t>63609000</t>
  </si>
  <si>
    <t>Балтайское</t>
  </si>
  <si>
    <t>63609410</t>
  </si>
  <si>
    <t>Вольский муниципальный район</t>
  </si>
  <si>
    <t>63611000</t>
  </si>
  <si>
    <t>Город Вольск</t>
  </si>
  <si>
    <t>63611101</t>
  </si>
  <si>
    <t>Воскресенский муниципальный район</t>
  </si>
  <si>
    <t>63612000</t>
  </si>
  <si>
    <t>Воскресенское</t>
  </si>
  <si>
    <t>63612408</t>
  </si>
  <si>
    <t>Елшанское</t>
  </si>
  <si>
    <t>63612412</t>
  </si>
  <si>
    <t>Город Саратов</t>
  </si>
  <si>
    <t>63701000</t>
  </si>
  <si>
    <t>Дергачевский муниципальный район</t>
  </si>
  <si>
    <t>63613000</t>
  </si>
  <si>
    <t>Дергачевское</t>
  </si>
  <si>
    <t>63613151</t>
  </si>
  <si>
    <t>Духовницкий муниципальный район</t>
  </si>
  <si>
    <t>63614000</t>
  </si>
  <si>
    <t>Духовницкое</t>
  </si>
  <si>
    <t>63614151</t>
  </si>
  <si>
    <t>Екатериновский муниципальный район</t>
  </si>
  <si>
    <t>63616000</t>
  </si>
  <si>
    <t>Екатериновское</t>
  </si>
  <si>
    <t>63616151</t>
  </si>
  <si>
    <t>Ершовский муниципальный район</t>
  </si>
  <si>
    <t>63617000</t>
  </si>
  <si>
    <t>Город Ершов</t>
  </si>
  <si>
    <t>63617101</t>
  </si>
  <si>
    <t>Ершовское</t>
  </si>
  <si>
    <t>ЗАТО Шиханы</t>
  </si>
  <si>
    <t>63746000</t>
  </si>
  <si>
    <t>Город Шиханы (ЗАТО)</t>
  </si>
  <si>
    <t>Ивантеевский муниципальный район</t>
  </si>
  <si>
    <t>63619000</t>
  </si>
  <si>
    <t>Ивантеевское</t>
  </si>
  <si>
    <t>63619422</t>
  </si>
  <si>
    <t>Калининский муниципальный район</t>
  </si>
  <si>
    <t>63621000</t>
  </si>
  <si>
    <t>Город Калининск</t>
  </si>
  <si>
    <t>63621101</t>
  </si>
  <si>
    <t>Красноармейский муниципальный район</t>
  </si>
  <si>
    <t>63622000</t>
  </si>
  <si>
    <t>Город Красноармейск</t>
  </si>
  <si>
    <t>63622101</t>
  </si>
  <si>
    <t>Золотовское</t>
  </si>
  <si>
    <t>63622420</t>
  </si>
  <si>
    <t>Каменское</t>
  </si>
  <si>
    <t>63622154</t>
  </si>
  <si>
    <t>Карамышское</t>
  </si>
  <si>
    <t>63622425</t>
  </si>
  <si>
    <t>Луганское</t>
  </si>
  <si>
    <t>63622435</t>
  </si>
  <si>
    <t>Краснокутский муниципальный  район</t>
  </si>
  <si>
    <t>63623000</t>
  </si>
  <si>
    <t>Город Красный Кут</t>
  </si>
  <si>
    <t>63623101</t>
  </si>
  <si>
    <t>Краснопартизанский муниципальный район</t>
  </si>
  <si>
    <t>63624000</t>
  </si>
  <si>
    <t>Горновское</t>
  </si>
  <si>
    <t>63624151</t>
  </si>
  <si>
    <t>Рукопольское</t>
  </si>
  <si>
    <t>63624440</t>
  </si>
  <si>
    <t>Лысогорский муниципальный район</t>
  </si>
  <si>
    <t>63625000</t>
  </si>
  <si>
    <t>Лысогорское</t>
  </si>
  <si>
    <t>63625151</t>
  </si>
  <si>
    <t>Марксовский муниципальный район</t>
  </si>
  <si>
    <t>63626000</t>
  </si>
  <si>
    <t>Город Маркс</t>
  </si>
  <si>
    <t>63626101</t>
  </si>
  <si>
    <t>Новобурасский муниципальный район</t>
  </si>
  <si>
    <t>63629000</t>
  </si>
  <si>
    <t>Малоозерское</t>
  </si>
  <si>
    <t>63629460</t>
  </si>
  <si>
    <t>Новобурасское</t>
  </si>
  <si>
    <t>63629151</t>
  </si>
  <si>
    <t>Новоузенский муниципальный район</t>
  </si>
  <si>
    <t>63630000</t>
  </si>
  <si>
    <t>Город Новоузенск</t>
  </si>
  <si>
    <t>63630101</t>
  </si>
  <si>
    <t>Озинский муниципальный район</t>
  </si>
  <si>
    <t>63632000</t>
  </si>
  <si>
    <t>Озинское</t>
  </si>
  <si>
    <t>63632151</t>
  </si>
  <si>
    <t>Перелюбский муниципальный район</t>
  </si>
  <si>
    <t>63634000</t>
  </si>
  <si>
    <t>Перелюбское</t>
  </si>
  <si>
    <t>63634440</t>
  </si>
  <si>
    <t>Петровский муниципальный район</t>
  </si>
  <si>
    <t>63635000</t>
  </si>
  <si>
    <t>Город Петровск</t>
  </si>
  <si>
    <t>63635101</t>
  </si>
  <si>
    <t>Питерский муниципальный район</t>
  </si>
  <si>
    <t>63636000</t>
  </si>
  <si>
    <t>Питерское</t>
  </si>
  <si>
    <t>63636446</t>
  </si>
  <si>
    <t>Поселок Михайловский (ЗАТО)</t>
  </si>
  <si>
    <t>63760000</t>
  </si>
  <si>
    <t>Поселок Светлый (ЗАТО)</t>
  </si>
  <si>
    <t>63775000</t>
  </si>
  <si>
    <t>Пугачевский муниципальный район</t>
  </si>
  <si>
    <t>63637000</t>
  </si>
  <si>
    <t>Город Пугачев</t>
  </si>
  <si>
    <t>63637101</t>
  </si>
  <si>
    <t>Заволжское</t>
  </si>
  <si>
    <t>63637423</t>
  </si>
  <si>
    <t>Ровенский муниципальный район</t>
  </si>
  <si>
    <t>63639000</t>
  </si>
  <si>
    <t>Ровенское</t>
  </si>
  <si>
    <t>63639151</t>
  </si>
  <si>
    <t>Романовский муниципальный район</t>
  </si>
  <si>
    <t>63640000</t>
  </si>
  <si>
    <t>Большекарайское</t>
  </si>
  <si>
    <t>63640410</t>
  </si>
  <si>
    <t>Романовское</t>
  </si>
  <si>
    <t>63640151</t>
  </si>
  <si>
    <t>Ртищевский муниципальный район</t>
  </si>
  <si>
    <t>63411000</t>
  </si>
  <si>
    <t>Город Ртищево</t>
  </si>
  <si>
    <t>63411101</t>
  </si>
  <si>
    <t>63641000</t>
  </si>
  <si>
    <t>63641101</t>
  </si>
  <si>
    <t>Самойловский муниципальный район</t>
  </si>
  <si>
    <t>63642000</t>
  </si>
  <si>
    <t>Самойловское</t>
  </si>
  <si>
    <t>63642151</t>
  </si>
  <si>
    <t>Саратовский муниципальный район</t>
  </si>
  <si>
    <t>63643000</t>
  </si>
  <si>
    <t>63701001</t>
  </si>
  <si>
    <t>Расковское</t>
  </si>
  <si>
    <t>63643470</t>
  </si>
  <si>
    <t>Соколовское</t>
  </si>
  <si>
    <t>63643158</t>
  </si>
  <si>
    <t>Усть-Курдюмское</t>
  </si>
  <si>
    <t>63643496</t>
  </si>
  <si>
    <t>Советский муниципальный район</t>
  </si>
  <si>
    <t>63644000</t>
  </si>
  <si>
    <t>Золотостепское</t>
  </si>
  <si>
    <t>63644408</t>
  </si>
  <si>
    <t>Культурское</t>
  </si>
  <si>
    <t>63644411</t>
  </si>
  <si>
    <t>Любимовское</t>
  </si>
  <si>
    <t>63644422</t>
  </si>
  <si>
    <t>Мечетненское</t>
  </si>
  <si>
    <t>63644425</t>
  </si>
  <si>
    <t>Наливнянское</t>
  </si>
  <si>
    <t>63644427</t>
  </si>
  <si>
    <t>Розовское</t>
  </si>
  <si>
    <t>63644433</t>
  </si>
  <si>
    <t>Советское</t>
  </si>
  <si>
    <t>63644158</t>
  </si>
  <si>
    <t>Степновское</t>
  </si>
  <si>
    <t>63644151</t>
  </si>
  <si>
    <t>Татищевский муниципальный район</t>
  </si>
  <si>
    <t>63646000</t>
  </si>
  <si>
    <t>Вязовское</t>
  </si>
  <si>
    <t>63646405</t>
  </si>
  <si>
    <t>Садовское</t>
  </si>
  <si>
    <t>63646446</t>
  </si>
  <si>
    <t>Сторожевское</t>
  </si>
  <si>
    <t>63646457</t>
  </si>
  <si>
    <t>Татищевское</t>
  </si>
  <si>
    <t>63646151</t>
  </si>
  <si>
    <t>Турковский муниципальный район</t>
  </si>
  <si>
    <t>63647000</t>
  </si>
  <si>
    <t>Турковское</t>
  </si>
  <si>
    <t>63647151</t>
  </si>
  <si>
    <t>Фёдоровский муниципальный район</t>
  </si>
  <si>
    <t>63648000</t>
  </si>
  <si>
    <t>Мокроусское</t>
  </si>
  <si>
    <t>63648151</t>
  </si>
  <si>
    <t>Хвалынский муниципальный район</t>
  </si>
  <si>
    <t>63649000</t>
  </si>
  <si>
    <t>Алексеевское</t>
  </si>
  <si>
    <t>63649406</t>
  </si>
  <si>
    <t>Возрожденческое</t>
  </si>
  <si>
    <t>63649417</t>
  </si>
  <si>
    <t>Город Хвалынск</t>
  </si>
  <si>
    <t>63649101</t>
  </si>
  <si>
    <t>Энгельсский муниципальный район</t>
  </si>
  <si>
    <t>63650000</t>
  </si>
  <si>
    <t>Город Энгельс</t>
  </si>
  <si>
    <t>63650101</t>
  </si>
  <si>
    <t>Коминтерновское</t>
  </si>
  <si>
    <t>63650437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</si>
  <si>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</si>
  <si>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</si>
  <si>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</si>
  <si>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</si>
  <si>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</si>
  <si>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</si>
  <si>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</si>
  <si>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</si>
  <si>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</si>
  <si>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</si>
  <si>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</si>
  <si>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</si>
  <si>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</si>
  <si>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</si>
  <si>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</si>
  <si>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</si>
  <si>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</si>
  <si>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</si>
  <si>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</si>
  <si>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</si>
  <si>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</si>
  <si>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</si>
  <si>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</si>
  <si>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</si>
  <si>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</si>
  <si>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</si>
  <si>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</si>
  <si>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</si>
  <si>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</si>
  <si>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</si>
  <si>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</si>
  <si>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</si>
  <si>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</si>
  <si>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</si>
  <si>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</si>
  <si>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</si>
  <si>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</si>
  <si>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</si>
  <si>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</si>
  <si>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</si>
  <si>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</si>
  <si>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</si>
  <si>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МУМП ЖКХ</t>
  </si>
  <si>
    <t>6401000256</t>
  </si>
  <si>
    <t>640101001</t>
  </si>
  <si>
    <t>Аркадакское водопроводно-канализационное хозяйство</t>
  </si>
  <si>
    <t>6402004341</t>
  </si>
  <si>
    <t>640201001</t>
  </si>
  <si>
    <t>Филиал ГУП СО "Облводоресурс" - Аткарский</t>
  </si>
  <si>
    <t>6450954067</t>
  </si>
  <si>
    <t>643802001</t>
  </si>
  <si>
    <t>Филиал ГУП СО"Облводоресурс"Аткарский</t>
  </si>
  <si>
    <t>6450924067</t>
  </si>
  <si>
    <t>ООО "Эврика-А"</t>
  </si>
  <si>
    <t>6438905526</t>
  </si>
  <si>
    <t>643801001</t>
  </si>
  <si>
    <t>ЗАО "Коммунальные системы Карабулака"</t>
  </si>
  <si>
    <t>6404776174</t>
  </si>
  <si>
    <t>640401001</t>
  </si>
  <si>
    <t>МУП "Балаково-водоканал"</t>
  </si>
  <si>
    <t>6439053289</t>
  </si>
  <si>
    <t>643901001</t>
  </si>
  <si>
    <t>МУП "Балаковская  районная коммунальная служба"</t>
  </si>
  <si>
    <t>6439057702</t>
  </si>
  <si>
    <t>МУП "Районные коммунальные сети"</t>
  </si>
  <si>
    <t>6439067186</t>
  </si>
  <si>
    <t>Филиал ОАО Концерн Росэнергоатом Балаковская атомная станция</t>
  </si>
  <si>
    <t>7721632827</t>
  </si>
  <si>
    <t>643943001</t>
  </si>
  <si>
    <t>6440014397</t>
  </si>
  <si>
    <t>644001001</t>
  </si>
  <si>
    <t>МУП БМР Саратовской области "Балашовское жилищно-коммунальное хозяйство"</t>
  </si>
  <si>
    <t>6440017662</t>
  </si>
  <si>
    <t>ООО "Спектр"</t>
  </si>
  <si>
    <t>6707002637</t>
  </si>
  <si>
    <t>640701001</t>
  </si>
  <si>
    <t>Филиал ГУП "Облводоресурс"-"Вольский"</t>
  </si>
  <si>
    <t>644132001</t>
  </si>
  <si>
    <t>ООО "Воскресенская коммунальная служба"</t>
  </si>
  <si>
    <t>6409001702</t>
  </si>
  <si>
    <t>640901001</t>
  </si>
  <si>
    <t>Филиал ГУП СО "Облводоресурс" - "Воскресенский</t>
  </si>
  <si>
    <t>640903001</t>
  </si>
  <si>
    <t>OOO "ЭВОС"</t>
  </si>
  <si>
    <t>6451418810</t>
  </si>
  <si>
    <t>645101001</t>
  </si>
  <si>
    <t>МУПП "Саратовводоканал"</t>
  </si>
  <si>
    <t>6454003331</t>
  </si>
  <si>
    <t>645401001</t>
  </si>
  <si>
    <t>ОАО "Саратовский нефтеперерабатывающий завод"</t>
  </si>
  <si>
    <t>6451114900</t>
  </si>
  <si>
    <t>997150001</t>
  </si>
  <si>
    <t>ООО " Кристалл-2001"</t>
  </si>
  <si>
    <t>6450046006</t>
  </si>
  <si>
    <t>645001001</t>
  </si>
  <si>
    <t>ООО "Саратоворгсинтез"</t>
  </si>
  <si>
    <t>6451122250</t>
  </si>
  <si>
    <t>Городские округа Воронежской области</t>
  </si>
  <si>
    <t>город Воронеж</t>
  </si>
  <si>
    <t>20701000</t>
  </si>
  <si>
    <t>Дирекция по тепловодоснабжению Юго-Восточной железной дороги - филиал ОАО "РЖД"</t>
  </si>
  <si>
    <t>7708503727</t>
  </si>
  <si>
    <t>366145003</t>
  </si>
  <si>
    <t>Филиал ГУп СО"Облводоресурс"-"Дергачевский"</t>
  </si>
  <si>
    <t>641003001</t>
  </si>
  <si>
    <t>Филиал ГУП СО"Облводоресурс"-"Духовницкий"</t>
  </si>
  <si>
    <t>641102001</t>
  </si>
  <si>
    <t>Филиал ГУП СО"Облводоресурс"-"Екатериновский"</t>
  </si>
  <si>
    <t>641202001</t>
  </si>
  <si>
    <t>Филиал ГУП СО"Облводоресурс"-"Ершовский"</t>
  </si>
  <si>
    <t>641303001</t>
  </si>
  <si>
    <t>МУППЖТ ЗАТО Шиханы</t>
  </si>
  <si>
    <t>6441005187</t>
  </si>
  <si>
    <t>644101001</t>
  </si>
  <si>
    <t>Филиал  ГУП СО"Облводоресурс"-"Ивантеевский"</t>
  </si>
  <si>
    <t>641432001</t>
  </si>
  <si>
    <t>Филиал ГУП СО"Облводоресурс"-"Калининский"</t>
  </si>
  <si>
    <t>641502001</t>
  </si>
  <si>
    <t>Филиал ГУП СО "Облводоресурс" - Красноармейский"</t>
  </si>
  <si>
    <t>644203001</t>
  </si>
  <si>
    <t>МУП "ЖКХ с.Золотое"</t>
  </si>
  <si>
    <t>6442003129</t>
  </si>
  <si>
    <t>644201001</t>
  </si>
  <si>
    <t>Каменское МУП ЖКХ</t>
  </si>
  <si>
    <t>6442008230</t>
  </si>
  <si>
    <t>Карамышское МУП ЖКХ</t>
  </si>
  <si>
    <t>6442008247</t>
  </si>
  <si>
    <t>МУП "ЖКХ с.Луганское"</t>
  </si>
  <si>
    <t>6442007966</t>
  </si>
  <si>
    <t>ЗАО ПМК 39</t>
  </si>
  <si>
    <t>6417011084</t>
  </si>
  <si>
    <t>641701001</t>
  </si>
  <si>
    <t>МУП Водоканал  "Монолит"</t>
  </si>
  <si>
    <t>6418001064</t>
  </si>
  <si>
    <t>641801001</t>
  </si>
  <si>
    <t>МУП ЖКХ "Рукопольское"</t>
  </si>
  <si>
    <t>6418000416</t>
  </si>
  <si>
    <t>МУП ЖКХ р.п. Лысые Горы</t>
  </si>
  <si>
    <t>6419001846</t>
  </si>
  <si>
    <t>641901001</t>
  </si>
  <si>
    <t>ООО "Водоканал-Плюс"</t>
  </si>
  <si>
    <t>6443002343</t>
  </si>
  <si>
    <t>644301001</t>
  </si>
  <si>
    <t>ООО "Родник"</t>
  </si>
  <si>
    <t>6421000818</t>
  </si>
  <si>
    <t>642101001</t>
  </si>
  <si>
    <t>ООО "Вектор 2002"</t>
  </si>
  <si>
    <t>6421013461</t>
  </si>
  <si>
    <t>ООО "Водоканал"</t>
  </si>
  <si>
    <t>6421013790</t>
  </si>
  <si>
    <t>Филиал ГУП СО"Облводоресурс"-"Новоузенский"</t>
  </si>
  <si>
    <t>642203001</t>
  </si>
  <si>
    <t>Филиал ГУП СО"Облводоресурс"-"Озинский"</t>
  </si>
  <si>
    <t>642303001</t>
  </si>
  <si>
    <t>ООО "Перелюб Водопровод"</t>
  </si>
  <si>
    <t>6424000245</t>
  </si>
  <si>
    <t>642401001</t>
  </si>
  <si>
    <t>ООО "Исток"</t>
  </si>
  <si>
    <t>6444007168</t>
  </si>
  <si>
    <t>644401001</t>
  </si>
  <si>
    <t>ФГУ "Управление "Саратовмелиоводхоз"</t>
  </si>
  <si>
    <t>6454021771</t>
  </si>
  <si>
    <t>64220201</t>
  </si>
  <si>
    <t>МУП ЖКХ ЗАТО пос.Михайловский</t>
  </si>
  <si>
    <t>6418000367</t>
  </si>
  <si>
    <t>Филиал ГУП СО"Облводоресурс"-"Пугачевский"</t>
  </si>
  <si>
    <t>644532002</t>
  </si>
  <si>
    <t>ООО "Жилсервис"</t>
  </si>
  <si>
    <t>6445004160</t>
  </si>
  <si>
    <t>644501001</t>
  </si>
  <si>
    <t>644902003</t>
  </si>
  <si>
    <t>МУП "Волна"</t>
  </si>
  <si>
    <t>6430003163</t>
  </si>
  <si>
    <t>643001001</t>
  </si>
  <si>
    <t>МУП ЖКХ</t>
  </si>
  <si>
    <t>6430001448</t>
  </si>
  <si>
    <t>ГУП "Водоканал"</t>
  </si>
  <si>
    <t>6446009308</t>
  </si>
  <si>
    <t>644601001</t>
  </si>
  <si>
    <t>МУП "Водозабор"</t>
  </si>
  <si>
    <t>6446010896</t>
  </si>
  <si>
    <t>Филиал ГУП СО"Облводоресурс"-"Самойловский"</t>
  </si>
  <si>
    <t>643102001</t>
  </si>
  <si>
    <t>ООО "ТеплоТехСервис"</t>
  </si>
  <si>
    <t>6453105637</t>
  </si>
  <si>
    <t>645301001</t>
  </si>
  <si>
    <t>Филиал ГУП СО"Облводоресурс"-"Саратовский"</t>
  </si>
  <si>
    <t>643203001</t>
  </si>
  <si>
    <t>ООО "Резант- Сервис"</t>
  </si>
  <si>
    <t>6454400210</t>
  </si>
  <si>
    <t>ООО "Золотостепское"</t>
  </si>
  <si>
    <t>6433000594</t>
  </si>
  <si>
    <t>643301001</t>
  </si>
  <si>
    <t>6433000604</t>
  </si>
  <si>
    <t>ООО "Любимовское"</t>
  </si>
  <si>
    <t>6433000650</t>
  </si>
  <si>
    <t>ООО "Мечетное"</t>
  </si>
  <si>
    <t>6433000636</t>
  </si>
  <si>
    <t>ООО УК "Пушкино"</t>
  </si>
  <si>
    <t>6433000690</t>
  </si>
  <si>
    <t>ООО "Розовое"</t>
  </si>
  <si>
    <t>6433000611</t>
  </si>
  <si>
    <t>ООО "Водолей"</t>
  </si>
  <si>
    <t>6433000675</t>
  </si>
  <si>
    <t>ООО "Комбытсерсвис"</t>
  </si>
  <si>
    <t>6433000259</t>
  </si>
  <si>
    <t>МУП "Вязовское ЖКХ"</t>
  </si>
  <si>
    <t>6434010838</t>
  </si>
  <si>
    <t>643401001</t>
  </si>
  <si>
    <t>МУП "Садовское ЖКХ"</t>
  </si>
  <si>
    <t>6434011239</t>
  </si>
  <si>
    <t>МУП "Сторожевское ЖКХ"</t>
  </si>
  <si>
    <t>6434011214</t>
  </si>
  <si>
    <t>МУП "ЖКХ ЗАТО Светлый"</t>
  </si>
  <si>
    <t>6434912508</t>
  </si>
  <si>
    <t>МУП "Жилищник"</t>
  </si>
  <si>
    <t>6434912547</t>
  </si>
  <si>
    <t>МУП "ЖКХ Турковского района"</t>
  </si>
  <si>
    <t>6435010573</t>
  </si>
  <si>
    <t>643501001</t>
  </si>
  <si>
    <t>Алексеевское МУМП</t>
  </si>
  <si>
    <t>6448009247</t>
  </si>
  <si>
    <t>644801001</t>
  </si>
  <si>
    <t>64480102010</t>
  </si>
  <si>
    <t>64401001</t>
  </si>
  <si>
    <t>Хвалынский МУП "Водоканал"</t>
  </si>
  <si>
    <t>6448009293</t>
  </si>
  <si>
    <t>МУП "Энгельс-водоканал"</t>
  </si>
  <si>
    <t>6449939975</t>
  </si>
  <si>
    <t>644901001</t>
  </si>
  <si>
    <t>Саратовская дистанция гражданских сооружений водоснабжения и водоотведения Приволжской железной дороги - филиала ОАО "РЖД"</t>
  </si>
  <si>
    <t>64543009</t>
  </si>
  <si>
    <t>МУП "Покровск-тепло ЭМО Саратовской области"</t>
  </si>
  <si>
    <t>6449031245</t>
  </si>
  <si>
    <t>Соловьев Алексей Юрьевич</t>
  </si>
  <si>
    <t>консультант отдела регулирования тарифов организаций</t>
  </si>
  <si>
    <t>(845-2) 27-10-04</t>
  </si>
  <si>
    <t>р.п.Новые Бурасы,ул.Советская,50</t>
  </si>
  <si>
    <t>Лапаева Ольга Петровна</t>
  </si>
  <si>
    <t>гл.бухгалтер ООО "Водоканал"</t>
  </si>
  <si>
    <t>(845-57) 2-19-39</t>
  </si>
  <si>
    <t>SolovievAU@saratjv.gov.ru</t>
  </si>
  <si>
    <t>bur.vodokanal@rambler.ru</t>
  </si>
  <si>
    <t>Справочники!G6</t>
  </si>
  <si>
    <t>Не указано значение!</t>
  </si>
  <si>
    <t>Справочники!E13</t>
  </si>
  <si>
    <t>Справочники!E15</t>
  </si>
  <si>
    <t>Справочники!G15</t>
  </si>
  <si>
    <t>Справочники!G17</t>
  </si>
  <si>
    <t>Справочники!G18</t>
  </si>
  <si>
    <t>Справочники!G21</t>
  </si>
  <si>
    <t>Справочники!G27</t>
  </si>
  <si>
    <t>Справочники!G28</t>
  </si>
  <si>
    <t>Справочники!G29</t>
  </si>
  <si>
    <t>Справочники!G30</t>
  </si>
  <si>
    <t>85.0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</si>
</sst>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%"/>
    <numFmt numFmtId="176" formatCode="[$-FC19]d\ mmmm\ yyyy\ &quot;г.&quot;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_-* #,##0_$_-;\-* #,##0_$_-;_-* &quot;-&quot;_$_-;_-@_-"/>
    <numFmt numFmtId="184" formatCode="_-* #,##0.00&quot;$&quot;_-;\-* #,##0.00&quot;$&quot;_-;_-* &quot;-&quot;??&quot;$&quot;_-;_-@_-"/>
    <numFmt numFmtId="185" formatCode="_-* #,##0.00_$_-;\-* #,##0.00_$_-;_-* &quot;-&quot;??_$_-;_-@_-"/>
    <numFmt numFmtId="186" formatCode="0.00000"/>
    <numFmt numFmtId="187" formatCode="0.0000"/>
    <numFmt numFmtId="188" formatCode="#,##0.000"/>
    <numFmt numFmtId="189" formatCode="#,##0.0"/>
    <numFmt numFmtId="190" formatCode="_-* #,##0.00_р_._-;\-* #,##0.00_р_._-;_-* &quot;-&quot;_р_._-;_-@_-"/>
    <numFmt numFmtId="191" formatCode="#,##0.0000"/>
    <numFmt numFmtId="192" formatCode="_-* #,##0_р_._-;\-* #,##0_р_._-;_-* &quot;-&quot;??_р_._-;_-@_-"/>
    <numFmt numFmtId="193" formatCode="_-* #,##0.000_р_._-;\-* #,##0.000_р_._-;_-* &quot;-&quot;_р_._-;_-@_-"/>
    <numFmt numFmtId="194" formatCode="0.0000000"/>
    <numFmt numFmtId="195" formatCode="0.000000"/>
    <numFmt numFmtId="196" formatCode="dd/mm/yy;@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&quot;$&quot;#,##0_);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0.00000000"/>
    <numFmt numFmtId="211" formatCode="yy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_-* #,##0.0_р_._-;\-* #,##0.0_р_._-;_-* &quot;-&quot;?_р_._-;_-@_-"/>
    <numFmt numFmtId="217" formatCode="_-* #,##0.0_р_._-;\-* #,##0.0_р_._-;_-* &quot;-&quot;??_р_._-;_-@_-"/>
    <numFmt numFmtId="218" formatCode="#,##0_ ;\-#,##0\ "/>
    <numFmt numFmtId="219" formatCode="[$-809]dd\ mmmm\ yyyy"/>
    <numFmt numFmtId="220" formatCode="[$-F400]h:mm:ss\ AM/PM"/>
    <numFmt numFmtId="221" formatCode="_-* #,##0.000_р_._-;\-* #,##0.000_р_._-;_-* &quot;-&quot;??_р_._-;_-@_-"/>
    <numFmt numFmtId="222" formatCode="_-* #,##0.00000000_р_._-;\-* #,##0.00000000_р_._-;_-* &quot;-&quot;??_р_._-;_-@_-"/>
    <numFmt numFmtId="223" formatCode="0000"/>
    <numFmt numFmtId="224" formatCode="000000"/>
    <numFmt numFmtId="225" formatCode="mmm/yyyy"/>
    <numFmt numFmtId="226" formatCode="#,##0.0_р_."/>
    <numFmt numFmtId="227" formatCode="#,##0.00000"/>
  </numFmts>
  <fonts count="5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8"/>
      <name val="Optima"/>
      <family val="0"/>
    </font>
    <font>
      <sz val="11"/>
      <name val="Times New Roman CYR"/>
      <family val="1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u val="single"/>
      <sz val="9"/>
      <name val="Tahoma"/>
      <family val="2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b/>
      <sz val="9"/>
      <color indexed="9"/>
      <name val="Tahoma"/>
      <family val="2"/>
    </font>
    <font>
      <sz val="11"/>
      <name val="Calibri"/>
      <family val="2"/>
    </font>
    <font>
      <sz val="10"/>
      <color indexed="9"/>
      <name val="Tahoma"/>
      <family val="2"/>
    </font>
    <font>
      <sz val="10"/>
      <color indexed="10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0"/>
        <bgColor indexed="64"/>
      </patternFill>
    </fill>
  </fills>
  <borders count="76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0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167" fontId="4" fillId="0" borderId="1">
      <alignment/>
      <protection locked="0"/>
    </xf>
    <xf numFmtId="0" fontId="28" fillId="7" borderId="2" applyNumberFormat="0" applyAlignment="0" applyProtection="0"/>
    <xf numFmtId="0" fontId="29" fillId="20" borderId="3" applyNumberFormat="0" applyAlignment="0" applyProtection="0"/>
    <xf numFmtId="0" fontId="30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67" fontId="10" fillId="6" borderId="1">
      <alignment/>
      <protection/>
    </xf>
    <xf numFmtId="4" fontId="0" fillId="21" borderId="8" applyBorder="0">
      <alignment horizontal="right"/>
      <protection/>
    </xf>
    <xf numFmtId="0" fontId="34" fillId="0" borderId="9" applyNumberFormat="0" applyFill="0" applyAlignment="0" applyProtection="0"/>
    <xf numFmtId="0" fontId="35" fillId="22" borderId="10" applyNumberFormat="0" applyAlignment="0" applyProtection="0"/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38" fillId="3" borderId="0" applyNumberFormat="0" applyBorder="0" applyAlignment="0" applyProtection="0"/>
    <xf numFmtId="168" fontId="21" fillId="21" borderId="11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19" fillId="23" borderId="12" applyNumberFormat="0" applyFont="0" applyAlignment="0" applyProtection="0"/>
    <xf numFmtId="9" fontId="4" fillId="0" borderId="0" applyFont="0" applyFill="0" applyBorder="0" applyAlignment="0" applyProtection="0"/>
    <xf numFmtId="0" fontId="40" fillId="0" borderId="13" applyNumberFormat="0" applyFill="0" applyAlignment="0" applyProtection="0"/>
    <xf numFmtId="0" fontId="5" fillId="0" borderId="0">
      <alignment/>
      <protection/>
    </xf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42" fillId="4" borderId="0" applyNumberFormat="0" applyBorder="0" applyAlignment="0" applyProtection="0"/>
  </cellStyleXfs>
  <cellXfs count="329">
    <xf numFmtId="49" fontId="0" fillId="0" borderId="0" xfId="0" applyAlignment="1">
      <alignment vertical="top"/>
    </xf>
    <xf numFmtId="0" fontId="23" fillId="0" borderId="0" xfId="79" applyFont="1" applyFill="1" applyAlignment="1" applyProtection="1">
      <alignment vertical="center" wrapText="1"/>
      <protection/>
    </xf>
    <xf numFmtId="0" fontId="23" fillId="0" borderId="0" xfId="79" applyFont="1" applyAlignment="1" applyProtection="1">
      <alignment vertical="center" wrapText="1"/>
      <protection/>
    </xf>
    <xf numFmtId="0" fontId="25" fillId="0" borderId="0" xfId="79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0" fontId="23" fillId="0" borderId="0" xfId="79" applyFont="1" applyBorder="1" applyAlignment="1" applyProtection="1">
      <alignment vertical="center" wrapText="1"/>
      <protection/>
    </xf>
    <xf numFmtId="0" fontId="23" fillId="24" borderId="15" xfId="79" applyFont="1" applyFill="1" applyBorder="1" applyAlignment="1" applyProtection="1">
      <alignment vertical="center" wrapText="1"/>
      <protection/>
    </xf>
    <xf numFmtId="0" fontId="23" fillId="24" borderId="16" xfId="79" applyFont="1" applyFill="1" applyBorder="1" applyAlignment="1" applyProtection="1">
      <alignment vertical="center" wrapText="1"/>
      <protection/>
    </xf>
    <xf numFmtId="0" fontId="25" fillId="24" borderId="0" xfId="79" applyFont="1" applyFill="1" applyBorder="1" applyAlignment="1" applyProtection="1">
      <alignment vertical="center" wrapText="1"/>
      <protection/>
    </xf>
    <xf numFmtId="0" fontId="25" fillId="24" borderId="11" xfId="79" applyFont="1" applyFill="1" applyBorder="1" applyAlignment="1" applyProtection="1">
      <alignment vertical="center" wrapText="1"/>
      <protection/>
    </xf>
    <xf numFmtId="0" fontId="23" fillId="24" borderId="0" xfId="79" applyFont="1" applyFill="1" applyBorder="1" applyAlignment="1" applyProtection="1">
      <alignment vertical="center" wrapText="1"/>
      <protection/>
    </xf>
    <xf numFmtId="0" fontId="23" fillId="24" borderId="11" xfId="79" applyFont="1" applyFill="1" applyBorder="1" applyAlignment="1" applyProtection="1">
      <alignment vertical="center" wrapText="1"/>
      <protection/>
    </xf>
    <xf numFmtId="0" fontId="23" fillId="24" borderId="17" xfId="79" applyFont="1" applyFill="1" applyBorder="1" applyAlignment="1" applyProtection="1">
      <alignment vertical="center" wrapText="1"/>
      <protection/>
    </xf>
    <xf numFmtId="0" fontId="23" fillId="24" borderId="18" xfId="79" applyFont="1" applyFill="1" applyBorder="1" applyAlignment="1" applyProtection="1">
      <alignment vertical="center" wrapText="1"/>
      <protection/>
    </xf>
    <xf numFmtId="0" fontId="23" fillId="24" borderId="19" xfId="79" applyFont="1" applyFill="1" applyBorder="1" applyAlignment="1" applyProtection="1">
      <alignment vertical="center" wrapText="1"/>
      <protection/>
    </xf>
    <xf numFmtId="0" fontId="23" fillId="24" borderId="20" xfId="79" applyFont="1" applyFill="1" applyBorder="1" applyAlignment="1" applyProtection="1">
      <alignment vertical="center" wrapText="1"/>
      <protection/>
    </xf>
    <xf numFmtId="0" fontId="23" fillId="24" borderId="0" xfId="81" applyFont="1" applyFill="1" applyBorder="1" applyAlignment="1" applyProtection="1">
      <alignment vertical="center" wrapText="1"/>
      <protection/>
    </xf>
    <xf numFmtId="0" fontId="23" fillId="24" borderId="0" xfId="79" applyFont="1" applyFill="1" applyBorder="1" applyAlignment="1" applyProtection="1">
      <alignment horizontal="left" vertical="center" wrapText="1"/>
      <protection/>
    </xf>
    <xf numFmtId="0" fontId="23" fillId="21" borderId="21" xfId="79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vertical="top"/>
    </xf>
    <xf numFmtId="0" fontId="23" fillId="21" borderId="22" xfId="82" applyFont="1" applyFill="1" applyBorder="1" applyAlignment="1" applyProtection="1">
      <alignment horizontal="center" vertical="center" wrapText="1"/>
      <protection locked="0"/>
    </xf>
    <xf numFmtId="49" fontId="0" fillId="0" borderId="0" xfId="0" applyFont="1" applyAlignment="1" applyProtection="1">
      <alignment vertical="center" wrapText="1"/>
      <protection/>
    </xf>
    <xf numFmtId="0" fontId="23" fillId="24" borderId="0" xfId="81" applyNumberFormat="1" applyFont="1" applyFill="1" applyBorder="1" applyAlignment="1" applyProtection="1">
      <alignment vertical="center" wrapText="1"/>
      <protection/>
    </xf>
    <xf numFmtId="49" fontId="23" fillId="21" borderId="23" xfId="79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72" applyFont="1">
      <alignment/>
      <protection/>
    </xf>
    <xf numFmtId="0" fontId="15" fillId="24" borderId="0" xfId="78" applyFont="1" applyFill="1" applyBorder="1" applyAlignment="1" applyProtection="1">
      <alignment horizontal="center" vertical="center" wrapText="1"/>
      <protection/>
    </xf>
    <xf numFmtId="0" fontId="15" fillId="4" borderId="14" xfId="78" applyFont="1" applyFill="1" applyBorder="1" applyAlignment="1" applyProtection="1">
      <alignment horizontal="center" vertical="center" wrapText="1"/>
      <protection/>
    </xf>
    <xf numFmtId="0" fontId="15" fillId="4" borderId="24" xfId="78" applyFont="1" applyFill="1" applyBorder="1" applyAlignment="1" applyProtection="1">
      <alignment horizontal="center" vertical="center" wrapText="1"/>
      <protection/>
    </xf>
    <xf numFmtId="0" fontId="0" fillId="0" borderId="0" xfId="72" applyFont="1">
      <alignment/>
      <protection/>
    </xf>
    <xf numFmtId="0" fontId="0" fillId="24" borderId="17" xfId="72" applyFont="1" applyFill="1" applyBorder="1">
      <alignment/>
      <protection/>
    </xf>
    <xf numFmtId="0" fontId="0" fillId="24" borderId="11" xfId="72" applyFont="1" applyFill="1" applyBorder="1">
      <alignment/>
      <protection/>
    </xf>
    <xf numFmtId="0" fontId="15" fillId="4" borderId="8" xfId="83" applyFont="1" applyFill="1" applyBorder="1" applyAlignment="1" applyProtection="1">
      <alignment vertical="center" wrapText="1"/>
      <protection/>
    </xf>
    <xf numFmtId="0" fontId="0" fillId="0" borderId="0" xfId="70" applyFont="1">
      <alignment/>
      <protection/>
    </xf>
    <xf numFmtId="0" fontId="0" fillId="0" borderId="11" xfId="70" applyFont="1" applyBorder="1">
      <alignment/>
      <protection/>
    </xf>
    <xf numFmtId="0" fontId="0" fillId="24" borderId="17" xfId="70" applyFont="1" applyFill="1" applyBorder="1">
      <alignment/>
      <protection/>
    </xf>
    <xf numFmtId="0" fontId="0" fillId="24" borderId="11" xfId="70" applyFont="1" applyFill="1" applyBorder="1">
      <alignment/>
      <protection/>
    </xf>
    <xf numFmtId="0" fontId="49" fillId="24" borderId="17" xfId="70" applyFont="1" applyFill="1" applyBorder="1">
      <alignment/>
      <protection/>
    </xf>
    <xf numFmtId="0" fontId="0" fillId="0" borderId="21" xfId="72" applyFont="1" applyFill="1" applyBorder="1" applyAlignment="1">
      <alignment horizontal="center" vertical="center" wrapText="1"/>
      <protection/>
    </xf>
    <xf numFmtId="0" fontId="0" fillId="25" borderId="8" xfId="72" applyFont="1" applyFill="1" applyBorder="1" applyAlignment="1">
      <alignment horizontal="left" vertical="center" wrapText="1"/>
      <protection/>
    </xf>
    <xf numFmtId="1" fontId="0" fillId="21" borderId="8" xfId="72" applyNumberFormat="1" applyFont="1" applyFill="1" applyBorder="1" applyAlignment="1">
      <alignment horizontal="center" vertical="center" wrapText="1"/>
      <protection/>
    </xf>
    <xf numFmtId="2" fontId="0" fillId="21" borderId="8" xfId="72" applyNumberFormat="1" applyFont="1" applyFill="1" applyBorder="1" applyAlignment="1">
      <alignment horizontal="center" vertical="center" wrapText="1"/>
      <protection/>
    </xf>
    <xf numFmtId="4" fontId="0" fillId="4" borderId="8" xfId="72" applyNumberFormat="1" applyFont="1" applyFill="1" applyBorder="1" applyAlignment="1">
      <alignment horizontal="center" vertical="center" wrapText="1"/>
      <protection/>
    </xf>
    <xf numFmtId="4" fontId="0" fillId="21" borderId="8" xfId="72" applyNumberFormat="1" applyFont="1" applyFill="1" applyBorder="1" applyAlignment="1">
      <alignment horizontal="center" vertical="center" wrapText="1"/>
      <protection/>
    </xf>
    <xf numFmtId="4" fontId="0" fillId="21" borderId="8" xfId="72" applyNumberFormat="1" applyFont="1" applyFill="1" applyBorder="1" applyAlignment="1">
      <alignment horizontal="center" vertical="center"/>
      <protection/>
    </xf>
    <xf numFmtId="4" fontId="0" fillId="21" borderId="25" xfId="72" applyNumberFormat="1" applyFont="1" applyFill="1" applyBorder="1" applyAlignment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4" borderId="21" xfId="78" applyFont="1" applyFill="1" applyBorder="1" applyAlignment="1" applyProtection="1">
      <alignment horizontal="center" vertical="center" wrapText="1"/>
      <protection/>
    </xf>
    <xf numFmtId="0" fontId="0" fillId="4" borderId="25" xfId="78" applyFont="1" applyFill="1" applyBorder="1" applyAlignment="1" applyProtection="1">
      <alignment horizontal="center" vertical="center" wrapText="1"/>
      <protection/>
    </xf>
    <xf numFmtId="0" fontId="0" fillId="4" borderId="8" xfId="83" applyFont="1" applyFill="1" applyBorder="1" applyAlignment="1" applyProtection="1">
      <alignment vertical="center" wrapText="1"/>
      <protection/>
    </xf>
    <xf numFmtId="0" fontId="49" fillId="0" borderId="0" xfId="78" applyFont="1" applyAlignment="1" applyProtection="1">
      <alignment horizontal="right" wrapText="1"/>
      <protection/>
    </xf>
    <xf numFmtId="0" fontId="49" fillId="0" borderId="0" xfId="78" applyFont="1" applyAlignment="1" applyProtection="1">
      <alignment wrapText="1"/>
      <protection/>
    </xf>
    <xf numFmtId="0" fontId="52" fillId="0" borderId="0" xfId="78" applyFont="1" applyAlignment="1" applyProtection="1">
      <alignment wrapText="1"/>
      <protection/>
    </xf>
    <xf numFmtId="0" fontId="49" fillId="0" borderId="0" xfId="78" applyFont="1" applyFill="1" applyAlignment="1" applyProtection="1">
      <alignment wrapText="1"/>
      <protection/>
    </xf>
    <xf numFmtId="0" fontId="0" fillId="0" borderId="0" xfId="78" applyFont="1" applyAlignment="1" applyProtection="1">
      <alignment wrapText="1"/>
      <protection/>
    </xf>
    <xf numFmtId="0" fontId="15" fillId="0" borderId="0" xfId="78" applyFont="1" applyAlignment="1" applyProtection="1">
      <alignment wrapText="1"/>
      <protection/>
    </xf>
    <xf numFmtId="0" fontId="0" fillId="0" borderId="0" xfId="78" applyFont="1" applyAlignment="1" applyProtection="1">
      <alignment wrapText="1"/>
      <protection/>
    </xf>
    <xf numFmtId="0" fontId="0" fillId="0" borderId="0" xfId="78" applyFont="1" applyFill="1" applyAlignment="1" applyProtection="1">
      <alignment wrapText="1"/>
      <protection/>
    </xf>
    <xf numFmtId="0" fontId="0" fillId="0" borderId="0" xfId="78" applyFont="1" applyAlignment="1" applyProtection="1">
      <alignment horizontal="center" wrapText="1"/>
      <protection/>
    </xf>
    <xf numFmtId="0" fontId="0" fillId="24" borderId="15" xfId="78" applyFont="1" applyFill="1" applyBorder="1" applyAlignment="1" applyProtection="1">
      <alignment wrapText="1"/>
      <protection/>
    </xf>
    <xf numFmtId="0" fontId="15" fillId="24" borderId="16" xfId="78" applyFont="1" applyFill="1" applyBorder="1" applyAlignment="1" applyProtection="1">
      <alignment wrapText="1"/>
      <protection/>
    </xf>
    <xf numFmtId="0" fontId="0" fillId="24" borderId="16" xfId="78" applyFont="1" applyFill="1" applyBorder="1" applyAlignment="1" applyProtection="1">
      <alignment wrapText="1"/>
      <protection/>
    </xf>
    <xf numFmtId="0" fontId="0" fillId="24" borderId="16" xfId="78" applyFont="1" applyFill="1" applyBorder="1" applyAlignment="1" applyProtection="1">
      <alignment horizontal="center" wrapText="1"/>
      <protection/>
    </xf>
    <xf numFmtId="0" fontId="0" fillId="24" borderId="26" xfId="78" applyFont="1" applyFill="1" applyBorder="1" applyAlignment="1" applyProtection="1">
      <alignment wrapText="1"/>
      <protection/>
    </xf>
    <xf numFmtId="0" fontId="0" fillId="24" borderId="17" xfId="78" applyFont="1" applyFill="1" applyBorder="1" applyAlignment="1" applyProtection="1">
      <alignment wrapText="1"/>
      <protection/>
    </xf>
    <xf numFmtId="0" fontId="0" fillId="24" borderId="11" xfId="78" applyFont="1" applyFill="1" applyBorder="1" applyAlignment="1" applyProtection="1">
      <alignment wrapText="1"/>
      <protection/>
    </xf>
    <xf numFmtId="0" fontId="15" fillId="24" borderId="0" xfId="78" applyFont="1" applyFill="1" applyBorder="1" applyAlignment="1" applyProtection="1">
      <alignment wrapText="1"/>
      <protection/>
    </xf>
    <xf numFmtId="0" fontId="0" fillId="24" borderId="0" xfId="78" applyFont="1" applyFill="1" applyBorder="1" applyAlignment="1" applyProtection="1">
      <alignment horizontal="center" wrapText="1"/>
      <protection/>
    </xf>
    <xf numFmtId="0" fontId="15" fillId="4" borderId="27" xfId="78" applyFont="1" applyFill="1" applyBorder="1" applyAlignment="1" applyProtection="1">
      <alignment horizontal="center" vertical="center" wrapText="1"/>
      <protection/>
    </xf>
    <xf numFmtId="0" fontId="0" fillId="4" borderId="8" xfId="78" applyFont="1" applyFill="1" applyBorder="1" applyAlignment="1" applyProtection="1">
      <alignment horizontal="center" vertical="center" wrapText="1"/>
      <protection/>
    </xf>
    <xf numFmtId="0" fontId="15" fillId="4" borderId="8" xfId="78" applyFont="1" applyFill="1" applyBorder="1" applyAlignment="1" applyProtection="1">
      <alignment horizontal="left" wrapText="1"/>
      <protection/>
    </xf>
    <xf numFmtId="2" fontId="0" fillId="4" borderId="25" xfId="78" applyNumberFormat="1" applyFont="1" applyFill="1" applyBorder="1" applyAlignment="1" applyProtection="1">
      <alignment horizontal="center" vertical="center" wrapText="1"/>
      <protection/>
    </xf>
    <xf numFmtId="0" fontId="0" fillId="4" borderId="8" xfId="83" applyFont="1" applyFill="1" applyBorder="1" applyAlignment="1" applyProtection="1">
      <alignment horizontal="left" wrapText="1"/>
      <protection/>
    </xf>
    <xf numFmtId="0" fontId="0" fillId="4" borderId="8" xfId="78" applyFont="1" applyFill="1" applyBorder="1" applyAlignment="1" applyProtection="1">
      <alignment wrapText="1"/>
      <protection/>
    </xf>
    <xf numFmtId="4" fontId="0" fillId="4" borderId="25" xfId="78" applyNumberFormat="1" applyFont="1" applyFill="1" applyBorder="1" applyAlignment="1" applyProtection="1">
      <alignment horizontal="center" wrapText="1"/>
      <protection/>
    </xf>
    <xf numFmtId="0" fontId="15" fillId="4" borderId="8" xfId="78" applyFont="1" applyFill="1" applyBorder="1" applyAlignment="1" applyProtection="1">
      <alignment wrapText="1"/>
      <protection/>
    </xf>
    <xf numFmtId="10" fontId="0" fillId="4" borderId="25" xfId="78" applyNumberFormat="1" applyFont="1" applyFill="1" applyBorder="1" applyAlignment="1" applyProtection="1">
      <alignment horizontal="center" vertical="center" wrapText="1"/>
      <protection/>
    </xf>
    <xf numFmtId="4" fontId="0" fillId="4" borderId="25" xfId="78" applyNumberFormat="1" applyFont="1" applyFill="1" applyBorder="1" applyAlignment="1" applyProtection="1">
      <alignment horizontal="center" vertical="center" wrapText="1"/>
      <protection/>
    </xf>
    <xf numFmtId="10" fontId="0" fillId="4" borderId="25" xfId="78" applyNumberFormat="1" applyFont="1" applyFill="1" applyBorder="1" applyAlignment="1" applyProtection="1">
      <alignment horizontal="center" wrapText="1"/>
      <protection/>
    </xf>
    <xf numFmtId="0" fontId="15" fillId="4" borderId="8" xfId="83" applyFont="1" applyFill="1" applyBorder="1" applyAlignment="1" applyProtection="1">
      <alignment horizontal="left" wrapText="1"/>
      <protection/>
    </xf>
    <xf numFmtId="3" fontId="0" fillId="4" borderId="25" xfId="78" applyNumberFormat="1" applyFont="1" applyFill="1" applyBorder="1" applyAlignment="1" applyProtection="1">
      <alignment horizontal="center" wrapText="1"/>
      <protection/>
    </xf>
    <xf numFmtId="3" fontId="0" fillId="4" borderId="25" xfId="78" applyNumberFormat="1" applyFont="1" applyFill="1" applyBorder="1" applyAlignment="1" applyProtection="1">
      <alignment horizontal="center" vertical="center" wrapText="1"/>
      <protection/>
    </xf>
    <xf numFmtId="2" fontId="0" fillId="4" borderId="25" xfId="78" applyNumberFormat="1" applyFont="1" applyFill="1" applyBorder="1" applyAlignment="1" applyProtection="1">
      <alignment horizontal="center" wrapText="1"/>
      <protection/>
    </xf>
    <xf numFmtId="0" fontId="0" fillId="4" borderId="8" xfId="83" applyFont="1" applyFill="1" applyBorder="1" applyAlignment="1" applyProtection="1">
      <alignment horizontal="left" vertical="center" wrapText="1"/>
      <protection/>
    </xf>
    <xf numFmtId="0" fontId="15" fillId="4" borderId="8" xfId="83" applyFont="1" applyFill="1" applyBorder="1" applyAlignment="1" applyProtection="1">
      <alignment horizontal="left" vertical="center" wrapText="1"/>
      <protection/>
    </xf>
    <xf numFmtId="0" fontId="49" fillId="0" borderId="0" xfId="72" applyFont="1" applyAlignment="1" applyProtection="1">
      <alignment wrapText="1"/>
      <protection/>
    </xf>
    <xf numFmtId="0" fontId="49" fillId="0" borderId="0" xfId="0" applyNumberFormat="1" applyFont="1" applyFill="1" applyBorder="1" applyAlignment="1" applyProtection="1">
      <alignment wrapText="1"/>
      <protection/>
    </xf>
    <xf numFmtId="0" fontId="49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72" applyFont="1" applyFill="1" applyAlignment="1" applyProtection="1">
      <alignment wrapText="1"/>
      <protection/>
    </xf>
    <xf numFmtId="0" fontId="0" fillId="0" borderId="0" xfId="72" applyFont="1" applyAlignment="1" applyProtection="1">
      <alignment wrapText="1"/>
      <protection/>
    </xf>
    <xf numFmtId="0" fontId="0" fillId="24" borderId="17" xfId="72" applyFont="1" applyFill="1" applyBorder="1" applyAlignment="1" applyProtection="1">
      <alignment wrapText="1"/>
      <protection/>
    </xf>
    <xf numFmtId="0" fontId="0" fillId="24" borderId="11" xfId="72" applyFont="1" applyFill="1" applyBorder="1" applyAlignment="1" applyProtection="1">
      <alignment wrapText="1"/>
      <protection/>
    </xf>
    <xf numFmtId="0" fontId="0" fillId="0" borderId="0" xfId="72" applyFont="1" applyAlignment="1" applyProtection="1">
      <alignment horizontal="center" wrapText="1"/>
      <protection/>
    </xf>
    <xf numFmtId="0" fontId="0" fillId="24" borderId="19" xfId="72" applyFont="1" applyFill="1" applyBorder="1" applyAlignment="1" applyProtection="1">
      <alignment wrapText="1"/>
      <protection/>
    </xf>
    <xf numFmtId="0" fontId="0" fillId="24" borderId="20" xfId="72" applyFont="1" applyFill="1" applyBorder="1" applyAlignment="1" applyProtection="1">
      <alignment wrapText="1"/>
      <protection/>
    </xf>
    <xf numFmtId="0" fontId="0" fillId="24" borderId="18" xfId="72" applyFont="1" applyFill="1" applyBorder="1" applyAlignment="1" applyProtection="1">
      <alignment wrapText="1"/>
      <protection/>
    </xf>
    <xf numFmtId="3" fontId="0" fillId="21" borderId="25" xfId="78" applyNumberFormat="1" applyFont="1" applyFill="1" applyBorder="1" applyAlignment="1" applyProtection="1">
      <alignment horizontal="center" vertical="center" wrapText="1"/>
      <protection locked="0"/>
    </xf>
    <xf numFmtId="4" fontId="0" fillId="21" borderId="25" xfId="78" applyNumberFormat="1" applyFont="1" applyFill="1" applyBorder="1" applyAlignment="1" applyProtection="1">
      <alignment horizontal="center" vertical="center" wrapText="1"/>
      <protection locked="0"/>
    </xf>
    <xf numFmtId="3" fontId="0" fillId="21" borderId="25" xfId="78" applyNumberFormat="1" applyFont="1" applyFill="1" applyBorder="1" applyAlignment="1" applyProtection="1">
      <alignment horizontal="center" wrapText="1"/>
      <protection locked="0"/>
    </xf>
    <xf numFmtId="4" fontId="0" fillId="21" borderId="25" xfId="78" applyNumberFormat="1" applyFont="1" applyFill="1" applyBorder="1" applyAlignment="1" applyProtection="1">
      <alignment horizontal="center" wrapText="1"/>
      <protection locked="0"/>
    </xf>
    <xf numFmtId="0" fontId="23" fillId="0" borderId="0" xfId="79" applyFont="1" applyAlignment="1" applyProtection="1">
      <alignment wrapText="1"/>
      <protection/>
    </xf>
    <xf numFmtId="0" fontId="23" fillId="0" borderId="0" xfId="70" applyFont="1" applyAlignment="1" applyProtection="1">
      <alignment wrapText="1"/>
      <protection/>
    </xf>
    <xf numFmtId="0" fontId="23" fillId="24" borderId="15" xfId="70" applyFont="1" applyFill="1" applyBorder="1" applyAlignment="1" applyProtection="1">
      <alignment wrapText="1"/>
      <protection/>
    </xf>
    <xf numFmtId="0" fontId="23" fillId="24" borderId="16" xfId="70" applyFont="1" applyFill="1" applyBorder="1" applyAlignment="1" applyProtection="1">
      <alignment wrapText="1"/>
      <protection/>
    </xf>
    <xf numFmtId="0" fontId="23" fillId="24" borderId="17" xfId="70" applyFont="1" applyFill="1" applyBorder="1" applyAlignment="1" applyProtection="1">
      <alignment wrapText="1"/>
      <protection/>
    </xf>
    <xf numFmtId="0" fontId="23" fillId="24" borderId="11" xfId="70" applyFont="1" applyFill="1" applyBorder="1" applyAlignment="1" applyProtection="1">
      <alignment wrapText="1"/>
      <protection/>
    </xf>
    <xf numFmtId="0" fontId="23" fillId="24" borderId="0" xfId="70" applyFont="1" applyFill="1" applyBorder="1" applyAlignment="1" applyProtection="1">
      <alignment wrapText="1"/>
      <protection/>
    </xf>
    <xf numFmtId="0" fontId="23" fillId="24" borderId="19" xfId="70" applyFont="1" applyFill="1" applyBorder="1" applyAlignment="1" applyProtection="1">
      <alignment wrapText="1"/>
      <protection/>
    </xf>
    <xf numFmtId="0" fontId="23" fillId="24" borderId="20" xfId="70" applyFont="1" applyFill="1" applyBorder="1" applyAlignment="1" applyProtection="1">
      <alignment wrapText="1"/>
      <protection/>
    </xf>
    <xf numFmtId="0" fontId="23" fillId="24" borderId="18" xfId="70" applyFont="1" applyFill="1" applyBorder="1" applyAlignment="1" applyProtection="1">
      <alignment wrapText="1"/>
      <protection/>
    </xf>
    <xf numFmtId="49" fontId="15" fillId="4" borderId="8" xfId="0" applyFont="1" applyFill="1" applyBorder="1" applyAlignment="1" applyProtection="1">
      <alignment horizontal="center" vertical="center" wrapText="1"/>
      <protection/>
    </xf>
    <xf numFmtId="0" fontId="0" fillId="4" borderId="28" xfId="78" applyFont="1" applyFill="1" applyBorder="1" applyAlignment="1" applyProtection="1">
      <alignment horizontal="center" vertical="center" wrapText="1"/>
      <protection/>
    </xf>
    <xf numFmtId="0" fontId="0" fillId="4" borderId="29" xfId="78" applyFont="1" applyFill="1" applyBorder="1" applyAlignment="1" applyProtection="1">
      <alignment horizontal="center" vertical="center" wrapText="1"/>
      <protection/>
    </xf>
    <xf numFmtId="0" fontId="0" fillId="4" borderId="22" xfId="78" applyFont="1" applyFill="1" applyBorder="1" applyAlignment="1" applyProtection="1">
      <alignment wrapText="1"/>
      <protection/>
    </xf>
    <xf numFmtId="0" fontId="0" fillId="24" borderId="0" xfId="78" applyFont="1" applyFill="1" applyBorder="1" applyAlignment="1" applyProtection="1">
      <alignment wrapText="1"/>
      <protection/>
    </xf>
    <xf numFmtId="0" fontId="0" fillId="24" borderId="19" xfId="78" applyFont="1" applyFill="1" applyBorder="1" applyAlignment="1" applyProtection="1">
      <alignment wrapText="1"/>
      <protection/>
    </xf>
    <xf numFmtId="0" fontId="15" fillId="24" borderId="20" xfId="78" applyFont="1" applyFill="1" applyBorder="1" applyAlignment="1" applyProtection="1">
      <alignment wrapText="1"/>
      <protection/>
    </xf>
    <xf numFmtId="0" fontId="0" fillId="24" borderId="20" xfId="78" applyFont="1" applyFill="1" applyBorder="1" applyAlignment="1" applyProtection="1">
      <alignment wrapText="1"/>
      <protection/>
    </xf>
    <xf numFmtId="0" fontId="0" fillId="24" borderId="20" xfId="78" applyFont="1" applyFill="1" applyBorder="1" applyAlignment="1" applyProtection="1">
      <alignment horizontal="center" wrapText="1"/>
      <protection/>
    </xf>
    <xf numFmtId="0" fontId="0" fillId="24" borderId="18" xfId="78" applyFont="1" applyFill="1" applyBorder="1" applyAlignment="1" applyProtection="1">
      <alignment wrapText="1"/>
      <protection/>
    </xf>
    <xf numFmtId="0" fontId="18" fillId="4" borderId="30" xfId="0" applyNumberFormat="1" applyFont="1" applyFill="1" applyBorder="1" applyAlignment="1" applyProtection="1">
      <alignment horizontal="center" wrapText="1"/>
      <protection/>
    </xf>
    <xf numFmtId="4" fontId="0" fillId="21" borderId="31" xfId="78" applyNumberFormat="1" applyFont="1" applyFill="1" applyBorder="1" applyAlignment="1" applyProtection="1">
      <alignment horizontal="center" vertical="center" wrapText="1"/>
      <protection locked="0"/>
    </xf>
    <xf numFmtId="0" fontId="0" fillId="4" borderId="8" xfId="72" applyFont="1" applyFill="1" applyBorder="1" applyAlignment="1" applyProtection="1">
      <alignment horizontal="left" vertical="center" wrapText="1"/>
      <protection/>
    </xf>
    <xf numFmtId="0" fontId="0" fillId="4" borderId="8" xfId="78" applyNumberFormat="1" applyFont="1" applyFill="1" applyBorder="1" applyAlignment="1" applyProtection="1">
      <alignment horizontal="left" vertical="center" wrapText="1"/>
      <protection/>
    </xf>
    <xf numFmtId="0" fontId="0" fillId="4" borderId="8" xfId="78" applyFont="1" applyFill="1" applyBorder="1" applyAlignment="1" applyProtection="1">
      <alignment horizontal="left" wrapText="1"/>
      <protection/>
    </xf>
    <xf numFmtId="0" fontId="0" fillId="4" borderId="8" xfId="83" applyFont="1" applyFill="1" applyBorder="1" applyAlignment="1" applyProtection="1">
      <alignment wrapText="1"/>
      <protection/>
    </xf>
    <xf numFmtId="4" fontId="0" fillId="4" borderId="32" xfId="78" applyNumberFormat="1" applyFont="1" applyFill="1" applyBorder="1" applyAlignment="1" applyProtection="1">
      <alignment horizontal="center" wrapText="1"/>
      <protection/>
    </xf>
    <xf numFmtId="0" fontId="0" fillId="24" borderId="11" xfId="78" applyFont="1" applyFill="1" applyBorder="1" applyAlignment="1" applyProtection="1">
      <alignment wrapText="1"/>
      <protection/>
    </xf>
    <xf numFmtId="0" fontId="0" fillId="0" borderId="0" xfId="70" applyFont="1" applyAlignment="1" applyProtection="1">
      <alignment wrapText="1"/>
      <protection/>
    </xf>
    <xf numFmtId="0" fontId="0" fillId="0" borderId="11" xfId="70" applyFont="1" applyBorder="1" applyAlignment="1" applyProtection="1">
      <alignment wrapText="1"/>
      <protection/>
    </xf>
    <xf numFmtId="0" fontId="0" fillId="24" borderId="15" xfId="70" applyFont="1" applyFill="1" applyBorder="1" applyAlignment="1" applyProtection="1">
      <alignment wrapText="1"/>
      <protection/>
    </xf>
    <xf numFmtId="0" fontId="0" fillId="24" borderId="16" xfId="70" applyFont="1" applyFill="1" applyBorder="1" applyAlignment="1" applyProtection="1">
      <alignment wrapText="1"/>
      <protection/>
    </xf>
    <xf numFmtId="0" fontId="0" fillId="24" borderId="26" xfId="70" applyFont="1" applyFill="1" applyBorder="1" applyAlignment="1" applyProtection="1">
      <alignment wrapText="1"/>
      <protection/>
    </xf>
    <xf numFmtId="0" fontId="0" fillId="24" borderId="17" xfId="70" applyFont="1" applyFill="1" applyBorder="1" applyAlignment="1" applyProtection="1">
      <alignment wrapText="1"/>
      <protection/>
    </xf>
    <xf numFmtId="0" fontId="0" fillId="24" borderId="11" xfId="70" applyFont="1" applyFill="1" applyBorder="1" applyAlignment="1" applyProtection="1">
      <alignment wrapText="1"/>
      <protection/>
    </xf>
    <xf numFmtId="0" fontId="0" fillId="0" borderId="0" xfId="70" applyFont="1" applyAlignment="1" applyProtection="1">
      <alignment wrapText="1"/>
      <protection/>
    </xf>
    <xf numFmtId="0" fontId="0" fillId="0" borderId="11" xfId="70" applyFont="1" applyBorder="1" applyAlignment="1" applyProtection="1">
      <alignment wrapText="1"/>
      <protection/>
    </xf>
    <xf numFmtId="0" fontId="0" fillId="24" borderId="17" xfId="70" applyFont="1" applyFill="1" applyBorder="1" applyAlignment="1" applyProtection="1">
      <alignment wrapText="1"/>
      <protection/>
    </xf>
    <xf numFmtId="0" fontId="0" fillId="24" borderId="11" xfId="70" applyFont="1" applyFill="1" applyBorder="1" applyAlignment="1" applyProtection="1">
      <alignment wrapText="1"/>
      <protection/>
    </xf>
    <xf numFmtId="0" fontId="0" fillId="24" borderId="0" xfId="70" applyFont="1" applyFill="1" applyBorder="1" applyAlignment="1" applyProtection="1">
      <alignment wrapText="1"/>
      <protection/>
    </xf>
    <xf numFmtId="0" fontId="49" fillId="24" borderId="17" xfId="70" applyFont="1" applyFill="1" applyBorder="1" applyAlignment="1" applyProtection="1">
      <alignment wrapText="1"/>
      <protection/>
    </xf>
    <xf numFmtId="0" fontId="0" fillId="26" borderId="33" xfId="70" applyFont="1" applyFill="1" applyBorder="1" applyAlignment="1" applyProtection="1">
      <alignment wrapText="1"/>
      <protection/>
    </xf>
    <xf numFmtId="0" fontId="0" fillId="26" borderId="34" xfId="70" applyFont="1" applyFill="1" applyBorder="1" applyAlignment="1" applyProtection="1">
      <alignment wrapText="1"/>
      <protection/>
    </xf>
    <xf numFmtId="0" fontId="0" fillId="24" borderId="19" xfId="70" applyFont="1" applyFill="1" applyBorder="1" applyAlignment="1" applyProtection="1">
      <alignment wrapText="1"/>
      <protection/>
    </xf>
    <xf numFmtId="0" fontId="0" fillId="24" borderId="20" xfId="70" applyFont="1" applyFill="1" applyBorder="1" applyAlignment="1" applyProtection="1">
      <alignment wrapText="1"/>
      <protection/>
    </xf>
    <xf numFmtId="0" fontId="0" fillId="24" borderId="18" xfId="70" applyFont="1" applyFill="1" applyBorder="1" applyAlignment="1" applyProtection="1">
      <alignment wrapText="1"/>
      <protection/>
    </xf>
    <xf numFmtId="187" fontId="0" fillId="4" borderId="25" xfId="78" applyNumberFormat="1" applyFont="1" applyFill="1" applyBorder="1" applyAlignment="1" applyProtection="1">
      <alignment horizontal="center" vertical="center" wrapText="1"/>
      <protection/>
    </xf>
    <xf numFmtId="0" fontId="0" fillId="24" borderId="0" xfId="81" applyNumberFormat="1" applyFont="1" applyFill="1" applyBorder="1" applyAlignment="1" applyProtection="1">
      <alignment horizontal="center" vertical="center" wrapText="1"/>
      <protection locked="0"/>
    </xf>
    <xf numFmtId="0" fontId="23" fillId="24" borderId="0" xfId="81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NumberFormat="1" applyFont="1" applyAlignment="1">
      <alignment vertical="top"/>
    </xf>
    <xf numFmtId="0" fontId="49" fillId="24" borderId="17" xfId="76" applyFont="1" applyFill="1" applyBorder="1" applyAlignment="1" applyProtection="1">
      <alignment wrapText="1"/>
      <protection/>
    </xf>
    <xf numFmtId="0" fontId="54" fillId="0" borderId="0" xfId="79" applyFont="1" applyAlignment="1" applyProtection="1">
      <alignment vertical="center" wrapText="1"/>
      <protection/>
    </xf>
    <xf numFmtId="0" fontId="54" fillId="0" borderId="0" xfId="79" applyFont="1" applyFill="1" applyAlignment="1" applyProtection="1">
      <alignment vertical="center" wrapText="1"/>
      <protection/>
    </xf>
    <xf numFmtId="0" fontId="49" fillId="0" borderId="0" xfId="73" applyFont="1" applyAlignment="1" applyProtection="1">
      <alignment vertical="center"/>
      <protection/>
    </xf>
    <xf numFmtId="0" fontId="49" fillId="0" borderId="0" xfId="78" applyFont="1" applyProtection="1">
      <alignment/>
      <protection/>
    </xf>
    <xf numFmtId="0" fontId="49" fillId="0" borderId="0" xfId="72" applyFont="1" applyFill="1" applyAlignment="1" applyProtection="1">
      <alignment wrapText="1"/>
      <protection/>
    </xf>
    <xf numFmtId="0" fontId="49" fillId="0" borderId="0" xfId="70" applyFont="1" applyAlignment="1" applyProtection="1">
      <alignment wrapText="1"/>
      <protection/>
    </xf>
    <xf numFmtId="0" fontId="55" fillId="0" borderId="0" xfId="79" applyFont="1" applyAlignment="1" applyProtection="1">
      <alignment vertical="center" wrapText="1"/>
      <protection/>
    </xf>
    <xf numFmtId="0" fontId="55" fillId="0" borderId="0" xfId="79" applyFont="1" applyFill="1" applyAlignment="1" applyProtection="1">
      <alignment vertical="center" wrapText="1"/>
      <protection/>
    </xf>
    <xf numFmtId="0" fontId="0" fillId="4" borderId="8" xfId="78" applyFont="1" applyFill="1" applyBorder="1" applyAlignment="1" applyProtection="1">
      <alignment horizontal="left" vertical="center" wrapText="1" indent="1"/>
      <protection/>
    </xf>
    <xf numFmtId="4" fontId="0" fillId="21" borderId="35" xfId="78" applyNumberFormat="1" applyFont="1" applyFill="1" applyBorder="1" applyAlignment="1" applyProtection="1">
      <alignment horizontal="center" wrapText="1"/>
      <protection locked="0"/>
    </xf>
    <xf numFmtId="0" fontId="0" fillId="4" borderId="8" xfId="83" applyFont="1" applyFill="1" applyBorder="1" applyAlignment="1" applyProtection="1">
      <alignment horizontal="left" wrapText="1" indent="1"/>
      <protection/>
    </xf>
    <xf numFmtId="0" fontId="0" fillId="4" borderId="8" xfId="83" applyFont="1" applyFill="1" applyBorder="1" applyAlignment="1" applyProtection="1">
      <alignment horizontal="left" vertical="center" wrapText="1" indent="9"/>
      <protection/>
    </xf>
    <xf numFmtId="0" fontId="0" fillId="4" borderId="8" xfId="78" applyFont="1" applyFill="1" applyBorder="1" applyAlignment="1" applyProtection="1">
      <alignment horizontal="left" vertical="center" wrapText="1" indent="1"/>
      <protection/>
    </xf>
    <xf numFmtId="0" fontId="23" fillId="21" borderId="36" xfId="79" applyFont="1" applyFill="1" applyBorder="1" applyAlignment="1" applyProtection="1">
      <alignment horizontal="center" vertical="center" wrapText="1"/>
      <protection locked="0"/>
    </xf>
    <xf numFmtId="0" fontId="23" fillId="21" borderId="37" xfId="79" applyFont="1" applyFill="1" applyBorder="1" applyAlignment="1" applyProtection="1">
      <alignment horizontal="center" vertical="center" wrapText="1"/>
      <protection locked="0"/>
    </xf>
    <xf numFmtId="0" fontId="23" fillId="21" borderId="38" xfId="82" applyFont="1" applyFill="1" applyBorder="1" applyAlignment="1" applyProtection="1">
      <alignment horizontal="center" vertical="center" wrapText="1"/>
      <protection locked="0"/>
    </xf>
    <xf numFmtId="0" fontId="49" fillId="0" borderId="0" xfId="78" applyFont="1" applyFill="1" applyAlignment="1" applyProtection="1">
      <alignment horizontal="right" wrapText="1"/>
      <protection/>
    </xf>
    <xf numFmtId="0" fontId="49" fillId="0" borderId="0" xfId="78" applyFont="1" applyFill="1" applyProtection="1">
      <alignment/>
      <protection/>
    </xf>
    <xf numFmtId="0" fontId="23" fillId="24" borderId="0" xfId="79" applyFont="1" applyFill="1" applyBorder="1" applyAlignment="1" applyProtection="1">
      <alignment horizontal="center" wrapText="1"/>
      <protection/>
    </xf>
    <xf numFmtId="0" fontId="23" fillId="21" borderId="39" xfId="79" applyFont="1" applyFill="1" applyBorder="1" applyAlignment="1" applyProtection="1">
      <alignment horizontal="center" vertical="center" wrapText="1"/>
      <protection locked="0"/>
    </xf>
    <xf numFmtId="0" fontId="23" fillId="21" borderId="40" xfId="79" applyFont="1" applyFill="1" applyBorder="1" applyAlignment="1" applyProtection="1">
      <alignment horizontal="center" vertical="center" wrapText="1"/>
      <protection locked="0"/>
    </xf>
    <xf numFmtId="0" fontId="24" fillId="20" borderId="38" xfId="79" applyFont="1" applyFill="1" applyBorder="1" applyAlignment="1" applyProtection="1">
      <alignment vertical="center" wrapText="1"/>
      <protection/>
    </xf>
    <xf numFmtId="0" fontId="23" fillId="21" borderId="41" xfId="79" applyFont="1" applyFill="1" applyBorder="1" applyAlignment="1" applyProtection="1">
      <alignment horizontal="center" vertical="center" wrapText="1"/>
      <protection locked="0"/>
    </xf>
    <xf numFmtId="0" fontId="23" fillId="21" borderId="25" xfId="79" applyFont="1" applyFill="1" applyBorder="1" applyAlignment="1" applyProtection="1">
      <alignment horizontal="center" vertical="center" wrapText="1"/>
      <protection locked="0"/>
    </xf>
    <xf numFmtId="0" fontId="15" fillId="4" borderId="22" xfId="83" applyFont="1" applyFill="1" applyBorder="1" applyAlignment="1" applyProtection="1">
      <alignment vertical="center" wrapText="1"/>
      <protection/>
    </xf>
    <xf numFmtId="10" fontId="0" fillId="21" borderId="31" xfId="78" applyNumberFormat="1" applyFont="1" applyFill="1" applyBorder="1" applyAlignment="1" applyProtection="1">
      <alignment horizontal="center" wrapText="1"/>
      <protection locked="0"/>
    </xf>
    <xf numFmtId="0" fontId="23" fillId="4" borderId="31" xfId="79" applyFont="1" applyFill="1" applyBorder="1" applyAlignment="1" applyProtection="1">
      <alignment horizontal="center" vertical="center" wrapText="1"/>
      <protection/>
    </xf>
    <xf numFmtId="0" fontId="23" fillId="4" borderId="15" xfId="79" applyFont="1" applyFill="1" applyBorder="1" applyAlignment="1" applyProtection="1">
      <alignment horizontal="center" vertical="center" wrapText="1"/>
      <protection/>
    </xf>
    <xf numFmtId="49" fontId="23" fillId="4" borderId="8" xfId="82" applyNumberFormat="1" applyFont="1" applyFill="1" applyBorder="1" applyAlignment="1" applyProtection="1">
      <alignment horizontal="center" vertical="center" wrapText="1"/>
      <protection/>
    </xf>
    <xf numFmtId="49" fontId="23" fillId="4" borderId="25" xfId="82" applyNumberFormat="1" applyFont="1" applyFill="1" applyBorder="1" applyAlignment="1" applyProtection="1">
      <alignment horizontal="center" vertical="center" wrapText="1"/>
      <protection/>
    </xf>
    <xf numFmtId="0" fontId="45" fillId="24" borderId="42" xfId="79" applyFont="1" applyFill="1" applyBorder="1" applyAlignment="1" applyProtection="1">
      <alignment horizontal="center" vertical="center" wrapText="1"/>
      <protection/>
    </xf>
    <xf numFmtId="0" fontId="23" fillId="24" borderId="42" xfId="79" applyFont="1" applyFill="1" applyBorder="1" applyAlignment="1" applyProtection="1">
      <alignment horizontal="center" vertical="center" wrapText="1"/>
      <protection/>
    </xf>
    <xf numFmtId="0" fontId="23" fillId="24" borderId="7" xfId="79" applyFont="1" applyFill="1" applyBorder="1" applyAlignment="1" applyProtection="1">
      <alignment horizontal="center" vertical="center" wrapText="1"/>
      <protection/>
    </xf>
    <xf numFmtId="0" fontId="23" fillId="24" borderId="40" xfId="79" applyFont="1" applyFill="1" applyBorder="1" applyAlignment="1" applyProtection="1">
      <alignment horizontal="left" vertical="center" wrapText="1"/>
      <protection/>
    </xf>
    <xf numFmtId="0" fontId="23" fillId="24" borderId="43" xfId="79" applyFont="1" applyFill="1" applyBorder="1" applyAlignment="1" applyProtection="1">
      <alignment horizontal="center" vertical="center" wrapText="1"/>
      <protection/>
    </xf>
    <xf numFmtId="0" fontId="23" fillId="24" borderId="21" xfId="79" applyFont="1" applyFill="1" applyBorder="1" applyAlignment="1" applyProtection="1">
      <alignment horizontal="center" vertical="center" wrapText="1"/>
      <protection/>
    </xf>
    <xf numFmtId="0" fontId="23" fillId="24" borderId="44" xfId="79" applyFont="1" applyFill="1" applyBorder="1" applyAlignment="1" applyProtection="1">
      <alignment horizontal="center" vertical="center" wrapText="1"/>
      <protection/>
    </xf>
    <xf numFmtId="0" fontId="23" fillId="24" borderId="8" xfId="79" applyFont="1" applyFill="1" applyBorder="1" applyAlignment="1" applyProtection="1">
      <alignment horizontal="center" vertical="center" wrapText="1"/>
      <protection/>
    </xf>
    <xf numFmtId="0" fontId="23" fillId="24" borderId="25" xfId="79" applyFont="1" applyFill="1" applyBorder="1" applyAlignment="1" applyProtection="1">
      <alignment horizontal="center" vertical="center" wrapText="1"/>
      <protection/>
    </xf>
    <xf numFmtId="0" fontId="24" fillId="24" borderId="45" xfId="79" applyFont="1" applyFill="1" applyBorder="1" applyAlignment="1" applyProtection="1">
      <alignment horizontal="center" vertical="center" wrapText="1"/>
      <protection/>
    </xf>
    <xf numFmtId="0" fontId="23" fillId="24" borderId="46" xfId="79" applyFont="1" applyFill="1" applyBorder="1" applyAlignment="1" applyProtection="1">
      <alignment horizontal="center" vertical="center" wrapText="1"/>
      <protection/>
    </xf>
    <xf numFmtId="0" fontId="23" fillId="24" borderId="47" xfId="81" applyFont="1" applyFill="1" applyBorder="1" applyAlignment="1" applyProtection="1">
      <alignment horizontal="center" vertical="center" wrapText="1"/>
      <protection/>
    </xf>
    <xf numFmtId="0" fontId="23" fillId="24" borderId="45" xfId="81" applyFont="1" applyFill="1" applyBorder="1" applyAlignment="1" applyProtection="1">
      <alignment horizontal="center" vertical="center" wrapText="1"/>
      <protection/>
    </xf>
    <xf numFmtId="0" fontId="23" fillId="24" borderId="48" xfId="81" applyFont="1" applyFill="1" applyBorder="1" applyAlignment="1" applyProtection="1">
      <alignment horizontal="center" vertical="center" wrapText="1"/>
      <protection/>
    </xf>
    <xf numFmtId="0" fontId="23" fillId="25" borderId="8" xfId="70" applyFont="1" applyFill="1" applyBorder="1" applyAlignment="1" applyProtection="1">
      <alignment horizontal="center" vertical="center" wrapText="1"/>
      <protection locked="0"/>
    </xf>
    <xf numFmtId="0" fontId="0" fillId="0" borderId="0" xfId="79" applyFont="1" applyAlignment="1" applyProtection="1">
      <alignment vertical="center" wrapText="1"/>
      <protection/>
    </xf>
    <xf numFmtId="0" fontId="0" fillId="0" borderId="0" xfId="75" applyFont="1" applyAlignment="1">
      <alignment wrapText="1"/>
      <protection/>
    </xf>
    <xf numFmtId="0" fontId="0" fillId="0" borderId="0" xfId="77" applyFont="1" applyAlignment="1">
      <alignment wrapText="1"/>
      <protection/>
    </xf>
    <xf numFmtId="0" fontId="15" fillId="0" borderId="0" xfId="79" applyFont="1" applyAlignment="1" applyProtection="1">
      <alignment vertical="center" wrapText="1"/>
      <protection/>
    </xf>
    <xf numFmtId="0" fontId="0" fillId="0" borderId="0" xfId="79" applyFont="1" applyAlignment="1" applyProtection="1">
      <alignment vertical="center" wrapText="1"/>
      <protection/>
    </xf>
    <xf numFmtId="0" fontId="0" fillId="0" borderId="0" xfId="75" applyFont="1" applyAlignment="1">
      <alignment wrapText="1"/>
      <protection/>
    </xf>
    <xf numFmtId="0" fontId="0" fillId="0" borderId="0" xfId="77" applyFont="1" applyAlignment="1">
      <alignment wrapText="1"/>
      <protection/>
    </xf>
    <xf numFmtId="49" fontId="47" fillId="0" borderId="0" xfId="0" applyFont="1" applyAlignment="1">
      <alignment vertical="top" wrapText="1"/>
    </xf>
    <xf numFmtId="0" fontId="0" fillId="0" borderId="0" xfId="79" applyFont="1" applyAlignment="1" applyProtection="1">
      <alignment vertical="center" wrapText="1"/>
      <protection/>
    </xf>
    <xf numFmtId="0" fontId="0" fillId="0" borderId="0" xfId="75" applyFont="1" applyAlignment="1">
      <alignment wrapText="1"/>
      <protection/>
    </xf>
    <xf numFmtId="0" fontId="0" fillId="0" borderId="0" xfId="77" applyFont="1" applyAlignment="1">
      <alignment wrapText="1"/>
      <protection/>
    </xf>
    <xf numFmtId="49" fontId="0" fillId="0" borderId="0" xfId="0" applyFont="1" applyAlignment="1" applyProtection="1">
      <alignment vertical="center" wrapText="1"/>
      <protection/>
    </xf>
    <xf numFmtId="0" fontId="0" fillId="25" borderId="0" xfId="79" applyFont="1" applyFill="1" applyAlignment="1" applyProtection="1">
      <alignment vertical="center" wrapText="1"/>
      <protection/>
    </xf>
    <xf numFmtId="49" fontId="0" fillId="0" borderId="0" xfId="0" applyFont="1" applyAlignment="1">
      <alignment vertical="top" wrapText="1"/>
    </xf>
    <xf numFmtId="0" fontId="0" fillId="24" borderId="0" xfId="71" applyFont="1" applyFill="1" applyBorder="1" applyAlignment="1" applyProtection="1">
      <alignment wrapText="1"/>
      <protection/>
    </xf>
    <xf numFmtId="49" fontId="15" fillId="24" borderId="0" xfId="74" applyFont="1" applyFill="1" applyBorder="1" applyAlignment="1" applyProtection="1">
      <alignment horizontal="left" vertical="center" indent="2"/>
      <protection/>
    </xf>
    <xf numFmtId="0" fontId="44" fillId="4" borderId="26" xfId="79" applyFont="1" applyFill="1" applyBorder="1" applyAlignment="1" applyProtection="1">
      <alignment horizontal="center" vertical="center" wrapText="1"/>
      <protection/>
    </xf>
    <xf numFmtId="0" fontId="23" fillId="21" borderId="38" xfId="82" applyFont="1" applyFill="1" applyBorder="1" applyAlignment="1" applyProtection="1">
      <alignment horizontal="center" vertical="center" wrapText="1"/>
      <protection locked="0"/>
    </xf>
    <xf numFmtId="49" fontId="43" fillId="0" borderId="0" xfId="51" applyNumberFormat="1" applyFont="1" applyAlignment="1" applyProtection="1">
      <alignment horizontal="center" vertical="center"/>
      <protection/>
    </xf>
    <xf numFmtId="49" fontId="43" fillId="0" borderId="0" xfId="51" applyFont="1" applyAlignment="1" applyProtection="1">
      <alignment horizontal="center" vertical="center"/>
      <protection/>
    </xf>
    <xf numFmtId="0" fontId="23" fillId="24" borderId="49" xfId="81" applyFont="1" applyFill="1" applyBorder="1" applyAlignment="1" applyProtection="1">
      <alignment horizontal="center" vertical="center" wrapText="1"/>
      <protection/>
    </xf>
    <xf numFmtId="49" fontId="50" fillId="21" borderId="8" xfId="52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4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4" applyFont="1" applyFill="1" applyBorder="1" applyAlignment="1" applyProtection="1">
      <alignment horizontal="center" vertical="center" wrapText="1"/>
      <protection locked="0"/>
    </xf>
    <xf numFmtId="49" fontId="50" fillId="21" borderId="8" xfId="51" applyNumberFormat="1" applyFont="1" applyFill="1" applyBorder="1" applyAlignment="1" applyProtection="1">
      <alignment horizontal="left" vertical="center" wrapText="1"/>
      <protection locked="0"/>
    </xf>
    <xf numFmtId="49" fontId="0" fillId="21" borderId="44" xfId="74" applyFont="1" applyFill="1" applyBorder="1" applyAlignment="1" applyProtection="1">
      <alignment horizontal="left" vertical="center" wrapText="1"/>
      <protection locked="0"/>
    </xf>
    <xf numFmtId="49" fontId="0" fillId="21" borderId="50" xfId="74" applyFont="1" applyFill="1" applyBorder="1" applyAlignment="1" applyProtection="1">
      <alignment horizontal="left" vertical="center" wrapText="1"/>
      <protection locked="0"/>
    </xf>
    <xf numFmtId="49" fontId="0" fillId="21" borderId="46" xfId="74" applyFont="1" applyFill="1" applyBorder="1" applyAlignment="1" applyProtection="1">
      <alignment horizontal="left" vertical="center" wrapText="1"/>
      <protection locked="0"/>
    </xf>
    <xf numFmtId="49" fontId="0" fillId="21" borderId="8" xfId="74" applyNumberFormat="1" applyFont="1" applyFill="1" applyBorder="1" applyAlignment="1" applyProtection="1">
      <alignment horizontal="left" vertical="center" wrapText="1"/>
      <protection locked="0"/>
    </xf>
    <xf numFmtId="49" fontId="0" fillId="24" borderId="0" xfId="74" applyFont="1" applyFill="1" applyBorder="1" applyAlignment="1" applyProtection="1">
      <alignment horizontal="right" vertical="center"/>
      <protection/>
    </xf>
    <xf numFmtId="0" fontId="24" fillId="4" borderId="44" xfId="70" applyFont="1" applyFill="1" applyBorder="1" applyAlignment="1" applyProtection="1">
      <alignment horizontal="center" vertical="center" wrapText="1"/>
      <protection/>
    </xf>
    <xf numFmtId="0" fontId="15" fillId="4" borderId="50" xfId="70" applyFont="1" applyFill="1" applyBorder="1" applyAlignment="1" applyProtection="1">
      <alignment horizontal="center" vertical="center" wrapText="1"/>
      <protection/>
    </xf>
    <xf numFmtId="0" fontId="15" fillId="4" borderId="46" xfId="70" applyFont="1" applyFill="1" applyBorder="1" applyAlignment="1" applyProtection="1">
      <alignment horizontal="center" vertical="center" wrapText="1"/>
      <protection/>
    </xf>
    <xf numFmtId="0" fontId="24" fillId="4" borderId="50" xfId="70" applyFont="1" applyFill="1" applyBorder="1" applyAlignment="1" applyProtection="1">
      <alignment horizontal="center" vertical="center" wrapText="1"/>
      <protection/>
    </xf>
    <xf numFmtId="0" fontId="24" fillId="4" borderId="46" xfId="70" applyFont="1" applyFill="1" applyBorder="1" applyAlignment="1" applyProtection="1">
      <alignment horizontal="center" vertical="center" wrapText="1"/>
      <protection/>
    </xf>
    <xf numFmtId="49" fontId="15" fillId="0" borderId="0" xfId="74" applyFont="1" applyBorder="1" applyAlignment="1" applyProtection="1">
      <alignment horizontal="left" vertical="center" indent="2"/>
      <protection/>
    </xf>
    <xf numFmtId="0" fontId="23" fillId="21" borderId="48" xfId="79" applyFont="1" applyFill="1" applyBorder="1" applyAlignment="1" applyProtection="1">
      <alignment horizontal="center" vertical="center" wrapText="1"/>
      <protection locked="0"/>
    </xf>
    <xf numFmtId="0" fontId="23" fillId="21" borderId="51" xfId="79" applyFont="1" applyFill="1" applyBorder="1" applyAlignment="1" applyProtection="1">
      <alignment horizontal="center" vertical="center" wrapText="1"/>
      <protection locked="0"/>
    </xf>
    <xf numFmtId="0" fontId="23" fillId="24" borderId="52" xfId="81" applyFont="1" applyFill="1" applyBorder="1" applyAlignment="1" applyProtection="1">
      <alignment horizontal="center" vertical="center" wrapText="1"/>
      <protection/>
    </xf>
    <xf numFmtId="0" fontId="23" fillId="24" borderId="53" xfId="81" applyFont="1" applyFill="1" applyBorder="1" applyAlignment="1" applyProtection="1">
      <alignment horizontal="center" vertical="center" wrapText="1"/>
      <protection/>
    </xf>
    <xf numFmtId="0" fontId="23" fillId="24" borderId="38" xfId="81" applyFont="1" applyFill="1" applyBorder="1" applyAlignment="1" applyProtection="1">
      <alignment horizontal="center" vertical="center" wrapText="1"/>
      <protection/>
    </xf>
    <xf numFmtId="0" fontId="23" fillId="24" borderId="37" xfId="79" applyFont="1" applyFill="1" applyBorder="1" applyAlignment="1" applyProtection="1">
      <alignment horizontal="center" vertical="center" wrapText="1"/>
      <protection/>
    </xf>
    <xf numFmtId="0" fontId="23" fillId="24" borderId="54" xfId="81" applyFont="1" applyFill="1" applyBorder="1" applyAlignment="1" applyProtection="1">
      <alignment horizontal="center" vertical="center" wrapText="1"/>
      <protection/>
    </xf>
    <xf numFmtId="0" fontId="23" fillId="24" borderId="55" xfId="81" applyFont="1" applyFill="1" applyBorder="1" applyAlignment="1" applyProtection="1">
      <alignment horizontal="center" vertical="center" wrapText="1"/>
      <protection/>
    </xf>
    <xf numFmtId="0" fontId="23" fillId="24" borderId="38" xfId="81" applyFont="1" applyFill="1" applyBorder="1" applyAlignment="1" applyProtection="1">
      <alignment horizontal="center" vertical="center" wrapText="1"/>
      <protection/>
    </xf>
    <xf numFmtId="0" fontId="23" fillId="21" borderId="45" xfId="81" applyNumberFormat="1" applyFont="1" applyFill="1" applyBorder="1" applyAlignment="1" applyProtection="1">
      <alignment horizontal="center" vertical="center" wrapText="1"/>
      <protection locked="0"/>
    </xf>
    <xf numFmtId="0" fontId="23" fillId="21" borderId="50" xfId="81" applyNumberFormat="1" applyFont="1" applyFill="1" applyBorder="1" applyAlignment="1" applyProtection="1">
      <alignment horizontal="center" vertical="center" wrapText="1"/>
      <protection locked="0"/>
    </xf>
    <xf numFmtId="0" fontId="23" fillId="21" borderId="35" xfId="81" applyNumberFormat="1" applyFont="1" applyFill="1" applyBorder="1" applyAlignment="1" applyProtection="1">
      <alignment horizontal="center" vertical="center" wrapText="1"/>
      <protection locked="0"/>
    </xf>
    <xf numFmtId="0" fontId="44" fillId="4" borderId="16" xfId="79" applyFont="1" applyFill="1" applyBorder="1" applyAlignment="1" applyProtection="1">
      <alignment horizontal="right" vertical="center" wrapText="1"/>
      <protection/>
    </xf>
    <xf numFmtId="0" fontId="44" fillId="4" borderId="26" xfId="79" applyFont="1" applyFill="1" applyBorder="1" applyAlignment="1" applyProtection="1">
      <alignment horizontal="right" vertical="center" wrapText="1"/>
      <protection/>
    </xf>
    <xf numFmtId="0" fontId="44" fillId="7" borderId="44" xfId="79" applyFont="1" applyFill="1" applyBorder="1" applyAlignment="1" applyProtection="1">
      <alignment horizontal="center" vertical="center" wrapText="1"/>
      <protection/>
    </xf>
    <xf numFmtId="0" fontId="44" fillId="7" borderId="50" xfId="79" applyFont="1" applyFill="1" applyBorder="1" applyAlignment="1" applyProtection="1">
      <alignment horizontal="center" vertical="center" wrapText="1"/>
      <protection/>
    </xf>
    <xf numFmtId="0" fontId="44" fillId="7" borderId="46" xfId="79" applyFont="1" applyFill="1" applyBorder="1" applyAlignment="1" applyProtection="1">
      <alignment horizontal="center" vertical="center" wrapText="1"/>
      <protection/>
    </xf>
    <xf numFmtId="0" fontId="23" fillId="24" borderId="56" xfId="79" applyFont="1" applyFill="1" applyBorder="1" applyAlignment="1" applyProtection="1">
      <alignment horizontal="center" vertical="center" wrapText="1"/>
      <protection/>
    </xf>
    <xf numFmtId="0" fontId="23" fillId="24" borderId="57" xfId="79" applyFont="1" applyFill="1" applyBorder="1" applyAlignment="1" applyProtection="1">
      <alignment horizontal="center" vertical="center" wrapText="1"/>
      <protection/>
    </xf>
    <xf numFmtId="0" fontId="23" fillId="21" borderId="57" xfId="79" applyFont="1" applyFill="1" applyBorder="1" applyAlignment="1" applyProtection="1">
      <alignment horizontal="center" vertical="center" wrapText="1"/>
      <protection locked="0"/>
    </xf>
    <xf numFmtId="0" fontId="23" fillId="21" borderId="58" xfId="79" applyFont="1" applyFill="1" applyBorder="1" applyAlignment="1" applyProtection="1">
      <alignment horizontal="center" vertical="center" wrapText="1"/>
      <protection locked="0"/>
    </xf>
    <xf numFmtId="0" fontId="45" fillId="4" borderId="41" xfId="79" applyFont="1" applyFill="1" applyBorder="1" applyAlignment="1" applyProtection="1">
      <alignment horizontal="center" vertical="center" wrapText="1"/>
      <protection/>
    </xf>
    <xf numFmtId="0" fontId="45" fillId="4" borderId="59" xfId="79" applyFont="1" applyFill="1" applyBorder="1" applyAlignment="1" applyProtection="1">
      <alignment horizontal="center" vertical="center" wrapText="1"/>
      <protection/>
    </xf>
    <xf numFmtId="0" fontId="45" fillId="4" borderId="55" xfId="79" applyFont="1" applyFill="1" applyBorder="1" applyAlignment="1" applyProtection="1">
      <alignment horizontal="center" vertical="center" wrapText="1"/>
      <protection/>
    </xf>
    <xf numFmtId="0" fontId="0" fillId="21" borderId="47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60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61" xfId="81" applyNumberFormat="1" applyFont="1" applyFill="1" applyBorder="1" applyAlignment="1" applyProtection="1">
      <alignment horizontal="center" vertical="center" wrapText="1"/>
      <protection locked="0"/>
    </xf>
    <xf numFmtId="0" fontId="24" fillId="24" borderId="47" xfId="79" applyFont="1" applyFill="1" applyBorder="1" applyAlignment="1" applyProtection="1">
      <alignment horizontal="center" vertical="center" wrapText="1"/>
      <protection/>
    </xf>
    <xf numFmtId="0" fontId="24" fillId="24" borderId="60" xfId="79" applyFont="1" applyFill="1" applyBorder="1" applyAlignment="1" applyProtection="1">
      <alignment horizontal="center" vertical="center" wrapText="1"/>
      <protection/>
    </xf>
    <xf numFmtId="0" fontId="24" fillId="24" borderId="61" xfId="79" applyFont="1" applyFill="1" applyBorder="1" applyAlignment="1" applyProtection="1">
      <alignment horizontal="center" vertical="center" wrapText="1"/>
      <protection/>
    </xf>
    <xf numFmtId="0" fontId="23" fillId="21" borderId="48" xfId="81" applyNumberFormat="1" applyFont="1" applyFill="1" applyBorder="1" applyAlignment="1" applyProtection="1">
      <alignment horizontal="center" vertical="center" wrapText="1"/>
      <protection locked="0"/>
    </xf>
    <xf numFmtId="0" fontId="23" fillId="21" borderId="33" xfId="81" applyNumberFormat="1" applyFont="1" applyFill="1" applyBorder="1" applyAlignment="1" applyProtection="1">
      <alignment horizontal="center" vertical="center" wrapText="1"/>
      <protection locked="0"/>
    </xf>
    <xf numFmtId="0" fontId="23" fillId="21" borderId="34" xfId="81" applyNumberFormat="1" applyFont="1" applyFill="1" applyBorder="1" applyAlignment="1" applyProtection="1">
      <alignment horizontal="center" vertical="center" wrapText="1"/>
      <protection locked="0"/>
    </xf>
    <xf numFmtId="0" fontId="23" fillId="20" borderId="54" xfId="79" applyFont="1" applyFill="1" applyBorder="1" applyAlignment="1" applyProtection="1">
      <alignment horizontal="center" vertical="top" wrapText="1"/>
      <protection/>
    </xf>
    <xf numFmtId="0" fontId="23" fillId="20" borderId="55" xfId="79" applyFont="1" applyFill="1" applyBorder="1" applyAlignment="1" applyProtection="1">
      <alignment horizontal="center" vertical="top" wrapText="1"/>
      <protection/>
    </xf>
    <xf numFmtId="0" fontId="23" fillId="24" borderId="36" xfId="79" applyFont="1" applyFill="1" applyBorder="1" applyAlignment="1" applyProtection="1">
      <alignment horizontal="center" vertical="center" wrapText="1"/>
      <protection/>
    </xf>
    <xf numFmtId="0" fontId="0" fillId="4" borderId="15" xfId="0" applyNumberFormat="1" applyFont="1" applyFill="1" applyBorder="1" applyAlignment="1" applyProtection="1">
      <alignment horizontal="left" vertical="center" wrapText="1"/>
      <protection/>
    </xf>
    <xf numFmtId="0" fontId="0" fillId="4" borderId="26" xfId="0" applyNumberFormat="1" applyFont="1" applyFill="1" applyBorder="1" applyAlignment="1" applyProtection="1">
      <alignment horizontal="left" vertical="center" wrapText="1"/>
      <protection/>
    </xf>
    <xf numFmtId="0" fontId="0" fillId="4" borderId="17" xfId="0" applyNumberFormat="1" applyFont="1" applyFill="1" applyBorder="1" applyAlignment="1" applyProtection="1">
      <alignment horizontal="left" vertical="center" wrapText="1"/>
      <protection/>
    </xf>
    <xf numFmtId="0" fontId="0" fillId="4" borderId="11" xfId="0" applyNumberFormat="1" applyFont="1" applyFill="1" applyBorder="1" applyAlignment="1" applyProtection="1">
      <alignment horizontal="left" vertical="center" wrapText="1"/>
      <protection/>
    </xf>
    <xf numFmtId="0" fontId="0" fillId="4" borderId="19" xfId="0" applyNumberFormat="1" applyFont="1" applyFill="1" applyBorder="1" applyAlignment="1" applyProtection="1">
      <alignment horizontal="left" vertical="center" wrapText="1"/>
      <protection/>
    </xf>
    <xf numFmtId="0" fontId="0" fillId="4" borderId="18" xfId="0" applyNumberFormat="1" applyFont="1" applyFill="1" applyBorder="1" applyAlignment="1" applyProtection="1">
      <alignment horizontal="left" vertical="center" wrapText="1"/>
      <protection/>
    </xf>
    <xf numFmtId="0" fontId="0" fillId="4" borderId="21" xfId="78" applyFont="1" applyFill="1" applyBorder="1" applyAlignment="1" applyProtection="1">
      <alignment horizontal="center" vertical="center" wrapText="1"/>
      <protection/>
    </xf>
    <xf numFmtId="0" fontId="15" fillId="4" borderId="19" xfId="78" applyFont="1" applyFill="1" applyBorder="1" applyAlignment="1" applyProtection="1">
      <alignment horizontal="center" vertical="center" wrapText="1"/>
      <protection/>
    </xf>
    <xf numFmtId="0" fontId="15" fillId="4" borderId="20" xfId="78" applyFont="1" applyFill="1" applyBorder="1" applyAlignment="1" applyProtection="1">
      <alignment horizontal="center" vertical="center" wrapText="1"/>
      <protection/>
    </xf>
    <xf numFmtId="0" fontId="15" fillId="4" borderId="18" xfId="78" applyFont="1" applyFill="1" applyBorder="1" applyAlignment="1" applyProtection="1">
      <alignment horizontal="center" vertical="center" wrapText="1"/>
      <protection/>
    </xf>
    <xf numFmtId="0" fontId="15" fillId="4" borderId="15" xfId="78" applyFont="1" applyFill="1" applyBorder="1" applyAlignment="1" applyProtection="1">
      <alignment horizontal="center" vertical="center" wrapText="1"/>
      <protection/>
    </xf>
    <xf numFmtId="0" fontId="15" fillId="4" borderId="16" xfId="78" applyFont="1" applyFill="1" applyBorder="1" applyAlignment="1" applyProtection="1">
      <alignment horizontal="center" vertical="center" wrapText="1"/>
      <protection/>
    </xf>
    <xf numFmtId="0" fontId="15" fillId="4" borderId="26" xfId="78" applyFont="1" applyFill="1" applyBorder="1" applyAlignment="1" applyProtection="1">
      <alignment horizontal="center" vertical="center" wrapText="1"/>
      <protection/>
    </xf>
    <xf numFmtId="0" fontId="0" fillId="4" borderId="17" xfId="78" applyFont="1" applyFill="1" applyBorder="1" applyAlignment="1" applyProtection="1">
      <alignment horizontal="center" vertical="center" wrapText="1"/>
      <protection/>
    </xf>
    <xf numFmtId="0" fontId="0" fillId="4" borderId="0" xfId="78" applyFont="1" applyFill="1" applyBorder="1" applyAlignment="1" applyProtection="1">
      <alignment horizontal="center" vertical="center" wrapText="1"/>
      <protection/>
    </xf>
    <xf numFmtId="0" fontId="0" fillId="4" borderId="11" xfId="78" applyFont="1" applyFill="1" applyBorder="1" applyAlignment="1" applyProtection="1">
      <alignment horizontal="center" vertical="center" wrapText="1"/>
      <protection/>
    </xf>
    <xf numFmtId="0" fontId="15" fillId="27" borderId="45" xfId="78" applyFont="1" applyFill="1" applyBorder="1" applyAlignment="1" applyProtection="1">
      <alignment horizontal="center" vertical="center" wrapText="1"/>
      <protection/>
    </xf>
    <xf numFmtId="0" fontId="15" fillId="27" borderId="50" xfId="78" applyFont="1" applyFill="1" applyBorder="1" applyAlignment="1" applyProtection="1">
      <alignment horizontal="center" vertical="center" wrapText="1"/>
      <protection/>
    </xf>
    <xf numFmtId="0" fontId="15" fillId="27" borderId="35" xfId="78" applyFont="1" applyFill="1" applyBorder="1" applyAlignment="1" applyProtection="1">
      <alignment horizontal="center" vertical="center" wrapText="1"/>
      <protection/>
    </xf>
    <xf numFmtId="0" fontId="15" fillId="27" borderId="62" xfId="78" applyFont="1" applyFill="1" applyBorder="1" applyAlignment="1" applyProtection="1">
      <alignment horizontal="center" vertical="center" wrapText="1"/>
      <protection/>
    </xf>
    <xf numFmtId="0" fontId="15" fillId="27" borderId="63" xfId="78" applyFont="1" applyFill="1" applyBorder="1" applyAlignment="1" applyProtection="1">
      <alignment horizontal="center" vertical="center" wrapText="1"/>
      <protection/>
    </xf>
    <xf numFmtId="0" fontId="15" fillId="27" borderId="64" xfId="78" applyFont="1" applyFill="1" applyBorder="1" applyAlignment="1" applyProtection="1">
      <alignment horizontal="center" vertical="center" wrapText="1"/>
      <protection/>
    </xf>
    <xf numFmtId="0" fontId="0" fillId="4" borderId="65" xfId="78" applyFont="1" applyFill="1" applyBorder="1" applyAlignment="1" applyProtection="1">
      <alignment horizontal="center" vertical="center" wrapText="1"/>
      <protection/>
    </xf>
    <xf numFmtId="0" fontId="0" fillId="4" borderId="28" xfId="78" applyFont="1" applyFill="1" applyBorder="1" applyAlignment="1" applyProtection="1">
      <alignment horizontal="center" vertical="center" wrapText="1"/>
      <protection/>
    </xf>
    <xf numFmtId="0" fontId="0" fillId="4" borderId="66" xfId="78" applyFont="1" applyFill="1" applyBorder="1" applyAlignment="1" applyProtection="1">
      <alignment horizontal="center" vertical="center" wrapText="1"/>
      <protection/>
    </xf>
    <xf numFmtId="0" fontId="0" fillId="4" borderId="67" xfId="78" applyFont="1" applyFill="1" applyBorder="1" applyAlignment="1" applyProtection="1">
      <alignment horizontal="center" vertical="center" wrapText="1"/>
      <protection/>
    </xf>
    <xf numFmtId="0" fontId="0" fillId="4" borderId="21" xfId="72" applyFont="1" applyFill="1" applyBorder="1" applyAlignment="1" applyProtection="1">
      <alignment horizontal="center" vertical="center" wrapText="1"/>
      <protection/>
    </xf>
    <xf numFmtId="0" fontId="0" fillId="4" borderId="65" xfId="72" applyFont="1" applyFill="1" applyBorder="1" applyAlignment="1" applyProtection="1">
      <alignment horizontal="center" vertical="center" wrapText="1"/>
      <protection/>
    </xf>
    <xf numFmtId="0" fontId="15" fillId="27" borderId="45" xfId="78" applyNumberFormat="1" applyFont="1" applyFill="1" applyBorder="1" applyAlignment="1" applyProtection="1">
      <alignment horizontal="center" vertical="center" wrapText="1"/>
      <protection/>
    </xf>
    <xf numFmtId="0" fontId="15" fillId="27" borderId="50" xfId="78" applyNumberFormat="1" applyFont="1" applyFill="1" applyBorder="1" applyAlignment="1" applyProtection="1">
      <alignment horizontal="center" vertical="center" wrapText="1"/>
      <protection/>
    </xf>
    <xf numFmtId="0" fontId="15" fillId="27" borderId="35" xfId="78" applyNumberFormat="1" applyFont="1" applyFill="1" applyBorder="1" applyAlignment="1" applyProtection="1">
      <alignment horizontal="center" vertical="center" wrapText="1"/>
      <protection/>
    </xf>
    <xf numFmtId="0" fontId="0" fillId="4" borderId="21" xfId="78" applyNumberFormat="1" applyFont="1" applyFill="1" applyBorder="1" applyAlignment="1" applyProtection="1">
      <alignment horizontal="center" vertical="center" wrapText="1"/>
      <protection/>
    </xf>
    <xf numFmtId="0" fontId="0" fillId="4" borderId="28" xfId="78" applyNumberFormat="1" applyFont="1" applyFill="1" applyBorder="1" applyAlignment="1" applyProtection="1">
      <alignment horizontal="center" vertical="center" wrapText="1"/>
      <protection/>
    </xf>
    <xf numFmtId="0" fontId="0" fillId="4" borderId="66" xfId="78" applyNumberFormat="1" applyFont="1" applyFill="1" applyBorder="1" applyAlignment="1" applyProtection="1">
      <alignment horizontal="center" vertical="center" wrapText="1"/>
      <protection/>
    </xf>
    <xf numFmtId="0" fontId="0" fillId="4" borderId="67" xfId="78" applyNumberFormat="1" applyFont="1" applyFill="1" applyBorder="1" applyAlignment="1" applyProtection="1">
      <alignment horizontal="center" vertical="center" wrapText="1"/>
      <protection/>
    </xf>
    <xf numFmtId="0" fontId="15" fillId="27" borderId="45" xfId="78" applyFont="1" applyFill="1" applyBorder="1" applyAlignment="1" applyProtection="1">
      <alignment horizontal="center" vertical="center" wrapText="1"/>
      <protection/>
    </xf>
    <xf numFmtId="0" fontId="15" fillId="27" borderId="50" xfId="78" applyFont="1" applyFill="1" applyBorder="1" applyAlignment="1" applyProtection="1">
      <alignment horizontal="center" vertical="center" wrapText="1"/>
      <protection/>
    </xf>
    <xf numFmtId="0" fontId="15" fillId="27" borderId="35" xfId="78" applyFont="1" applyFill="1" applyBorder="1" applyAlignment="1" applyProtection="1">
      <alignment horizontal="center" vertical="center" wrapText="1"/>
      <protection/>
    </xf>
    <xf numFmtId="0" fontId="15" fillId="27" borderId="68" xfId="78" applyFont="1" applyFill="1" applyBorder="1" applyAlignment="1" applyProtection="1">
      <alignment horizontal="center" vertical="center" wrapText="1"/>
      <protection/>
    </xf>
    <xf numFmtId="0" fontId="15" fillId="27" borderId="69" xfId="78" applyFont="1" applyFill="1" applyBorder="1" applyAlignment="1" applyProtection="1">
      <alignment horizontal="center" vertical="center" wrapText="1"/>
      <protection/>
    </xf>
    <xf numFmtId="0" fontId="15" fillId="27" borderId="70" xfId="78" applyFont="1" applyFill="1" applyBorder="1" applyAlignment="1" applyProtection="1">
      <alignment horizontal="center" vertical="center" wrapText="1"/>
      <protection/>
    </xf>
    <xf numFmtId="0" fontId="15" fillId="4" borderId="15" xfId="80" applyFont="1" applyFill="1" applyBorder="1" applyAlignment="1" applyProtection="1">
      <alignment horizontal="center" vertical="center" wrapText="1"/>
      <protection/>
    </xf>
    <xf numFmtId="0" fontId="15" fillId="4" borderId="16" xfId="80" applyFont="1" applyFill="1" applyBorder="1" applyAlignment="1" applyProtection="1">
      <alignment horizontal="center" vertical="center" wrapText="1"/>
      <protection/>
    </xf>
    <xf numFmtId="0" fontId="15" fillId="4" borderId="26" xfId="80" applyFont="1" applyFill="1" applyBorder="1" applyAlignment="1" applyProtection="1">
      <alignment horizontal="center" vertical="center" wrapText="1"/>
      <protection/>
    </xf>
    <xf numFmtId="0" fontId="48" fillId="4" borderId="19" xfId="80" applyFont="1" applyFill="1" applyBorder="1" applyAlignment="1" applyProtection="1">
      <alignment horizontal="center" vertical="center" wrapText="1"/>
      <protection/>
    </xf>
    <xf numFmtId="0" fontId="48" fillId="4" borderId="20" xfId="80" applyFont="1" applyFill="1" applyBorder="1" applyAlignment="1" applyProtection="1">
      <alignment horizontal="center" vertical="center" wrapText="1"/>
      <protection/>
    </xf>
    <xf numFmtId="0" fontId="48" fillId="4" borderId="18" xfId="80" applyFont="1" applyFill="1" applyBorder="1" applyAlignment="1" applyProtection="1">
      <alignment horizontal="center" vertical="center" wrapText="1"/>
      <protection/>
    </xf>
    <xf numFmtId="0" fontId="50" fillId="26" borderId="48" xfId="51" applyFont="1" applyFill="1" applyBorder="1" applyAlignment="1" applyProtection="1">
      <alignment horizontal="center" vertical="center" wrapText="1"/>
      <protection/>
    </xf>
    <xf numFmtId="0" fontId="50" fillId="26" borderId="33" xfId="51" applyFont="1" applyFill="1" applyBorder="1" applyAlignment="1" applyProtection="1">
      <alignment horizontal="center" vertical="center" wrapText="1"/>
      <protection/>
    </xf>
    <xf numFmtId="0" fontId="0" fillId="21" borderId="71" xfId="80" applyFont="1" applyFill="1" applyBorder="1" applyAlignment="1" applyProtection="1">
      <alignment horizontal="left" vertical="center" wrapText="1"/>
      <protection locked="0"/>
    </xf>
    <xf numFmtId="0" fontId="0" fillId="21" borderId="72" xfId="80" applyFont="1" applyFill="1" applyBorder="1" applyAlignment="1" applyProtection="1">
      <alignment horizontal="left" vertical="center" wrapText="1"/>
      <protection locked="0"/>
    </xf>
    <xf numFmtId="0" fontId="0" fillId="21" borderId="73" xfId="80" applyFont="1" applyFill="1" applyBorder="1" applyAlignment="1" applyProtection="1">
      <alignment horizontal="left" vertical="center" wrapText="1"/>
      <protection locked="0"/>
    </xf>
    <xf numFmtId="0" fontId="0" fillId="21" borderId="74" xfId="80" applyFont="1" applyFill="1" applyBorder="1" applyAlignment="1" applyProtection="1">
      <alignment horizontal="left" vertical="center" wrapText="1"/>
      <protection locked="0"/>
    </xf>
    <xf numFmtId="0" fontId="0" fillId="21" borderId="0" xfId="80" applyFont="1" applyFill="1" applyBorder="1" applyAlignment="1" applyProtection="1">
      <alignment horizontal="left" vertical="center" wrapText="1"/>
      <protection locked="0"/>
    </xf>
    <xf numFmtId="0" fontId="0" fillId="21" borderId="75" xfId="80" applyFont="1" applyFill="1" applyBorder="1" applyAlignment="1" applyProtection="1">
      <alignment horizontal="left" vertical="center" wrapText="1"/>
      <protection locked="0"/>
    </xf>
    <xf numFmtId="0" fontId="0" fillId="21" borderId="71" xfId="80" applyFont="1" applyFill="1" applyBorder="1" applyAlignment="1" applyProtection="1">
      <alignment horizontal="left" vertical="center" wrapText="1"/>
      <protection locked="0"/>
    </xf>
    <xf numFmtId="0" fontId="0" fillId="21" borderId="72" xfId="80" applyFont="1" applyFill="1" applyBorder="1" applyAlignment="1" applyProtection="1">
      <alignment horizontal="left" vertical="center" wrapText="1"/>
      <protection locked="0"/>
    </xf>
    <xf numFmtId="0" fontId="0" fillId="21" borderId="73" xfId="80" applyFont="1" applyFill="1" applyBorder="1" applyAlignment="1" applyProtection="1">
      <alignment horizontal="left" vertical="center" wrapText="1"/>
      <protection locked="0"/>
    </xf>
    <xf numFmtId="0" fontId="0" fillId="21" borderId="74" xfId="80" applyFont="1" applyFill="1" applyBorder="1" applyAlignment="1" applyProtection="1">
      <alignment horizontal="left" vertical="center" wrapText="1"/>
      <protection locked="0"/>
    </xf>
    <xf numFmtId="0" fontId="0" fillId="21" borderId="0" xfId="80" applyFont="1" applyFill="1" applyBorder="1" applyAlignment="1" applyProtection="1">
      <alignment horizontal="left" vertical="center" wrapText="1"/>
      <protection locked="0"/>
    </xf>
    <xf numFmtId="0" fontId="0" fillId="21" borderId="75" xfId="80" applyFont="1" applyFill="1" applyBorder="1" applyAlignment="1" applyProtection="1">
      <alignment horizontal="left" vertical="center" wrapText="1"/>
      <protection locked="0"/>
    </xf>
  </cellXfs>
  <cellStyles count="89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Hyperlink" xfId="51"/>
    <cellStyle name="Гиперссылка_TR.TARIFF.AUTO.P.M.2.16" xfId="52"/>
    <cellStyle name="Currency" xfId="53"/>
    <cellStyle name="Currency [0]" xfId="54"/>
    <cellStyle name="Заголовок" xfId="55"/>
    <cellStyle name="Заголовок 1" xfId="56"/>
    <cellStyle name="Заголовок 2" xfId="57"/>
    <cellStyle name="Заголовок 3" xfId="58"/>
    <cellStyle name="Заголовок 4" xfId="59"/>
    <cellStyle name="ЗаголовокСтолбца" xfId="60"/>
    <cellStyle name="Защитный" xfId="61"/>
    <cellStyle name="Значение" xfId="62"/>
    <cellStyle name="Итог" xfId="63"/>
    <cellStyle name="Контрольная ячейка" xfId="64"/>
    <cellStyle name="Мои наименования показателей" xfId="65"/>
    <cellStyle name="Мой заголовок" xfId="66"/>
    <cellStyle name="Мой заголовок листа" xfId="67"/>
    <cellStyle name="Название" xfId="68"/>
    <cellStyle name="Нейтральный" xfId="69"/>
    <cellStyle name="Обычный_BALANCE.VODOSN.2008YEAR" xfId="70"/>
    <cellStyle name="Обычный_BALANCE.VODOSN.2008YEAR_JKK.33.VS.1.77" xfId="71"/>
    <cellStyle name="Обычный_P48v001VS" xfId="72"/>
    <cellStyle name="Обычный_PRIL1.ELECTR" xfId="73"/>
    <cellStyle name="Обычный_PRIL4.JKU.7.28(04.03.2009)" xfId="74"/>
    <cellStyle name="Обычный_reest_org" xfId="75"/>
    <cellStyle name="Обычный_Вода" xfId="76"/>
    <cellStyle name="Обычный_ЖКУ_проект3" xfId="77"/>
    <cellStyle name="Обычный_Калькуляция воды" xfId="78"/>
    <cellStyle name="Обычный_Мониторинг инвестиций" xfId="79"/>
    <cellStyle name="Обычный_Мониторинг по тарифам ТОWRK_BU" xfId="80"/>
    <cellStyle name="Обычный_Мониторинг ФОТ" xfId="81"/>
    <cellStyle name="Обычный_Мониторирг по ВО на 2008 год jd" xfId="82"/>
    <cellStyle name="Обычный_тарифы на 2002г с 1-01" xfId="83"/>
    <cellStyle name="Followed Hyperlink" xfId="84"/>
    <cellStyle name="Плохой" xfId="85"/>
    <cellStyle name="Поле ввода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Текстовый" xfId="93"/>
    <cellStyle name="Тысячи [0]_3Com" xfId="94"/>
    <cellStyle name="Тысячи_3Com" xfId="95"/>
    <cellStyle name="Comma" xfId="96"/>
    <cellStyle name="Comma [0]" xfId="97"/>
    <cellStyle name="Формула" xfId="98"/>
    <cellStyle name="ФормулаВБ" xfId="99"/>
    <cellStyle name="ФормулаНаКонтроль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628650</xdr:colOff>
      <xdr:row>99</xdr:row>
      <xdr:rowOff>66675</xdr:rowOff>
    </xdr:from>
    <xdr:to>
      <xdr:col>13</xdr:col>
      <xdr:colOff>0</xdr:colOff>
      <xdr:row>101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15544800"/>
          <a:ext cx="2228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92</xdr:row>
      <xdr:rowOff>76200</xdr:rowOff>
    </xdr:from>
    <xdr:to>
      <xdr:col>13</xdr:col>
      <xdr:colOff>19050</xdr:colOff>
      <xdr:row>93</xdr:row>
      <xdr:rowOff>142875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4344650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8</xdr:row>
      <xdr:rowOff>38100</xdr:rowOff>
    </xdr:from>
    <xdr:to>
      <xdr:col>7</xdr:col>
      <xdr:colOff>752475</xdr:colOff>
      <xdr:row>8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2162175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847725</xdr:colOff>
      <xdr:row>13</xdr:row>
      <xdr:rowOff>38100</xdr:rowOff>
    </xdr:from>
    <xdr:to>
      <xdr:col>5</xdr:col>
      <xdr:colOff>2752725</xdr:colOff>
      <xdr:row>13</xdr:row>
      <xdr:rowOff>314325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354330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#'&#1048;&#1085;&#1089;&#1090;&#1088;&#1091;&#1082;&#1094;&#1080;&#1103;'!A1" TargetMode="External" /><Relationship Id="rId2" Type="http://schemas.openxmlformats.org/officeDocument/2006/relationships/hyperlink" Target="mailto:esviridenko@fstrf.runrusskiy@fstrf.ruesenukova@fstrf.ruftavasieva@fstrf.ru#'&#1048;&#1085;&#1089;&#1090;&#1088;&#1091;&#1082;&#1094;&#1080;&#1103;'!A1" TargetMode="External" /><Relationship Id="rId3" Type="http://schemas.openxmlformats.org/officeDocument/2006/relationships/hyperlink" Target="mailto:IPugaeva@fstrf.ru;dsafronov@fstrf.ru?subject=&#1045;&#1048;&#1040;&#1057;" TargetMode="External" /><Relationship Id="rId4" Type="http://schemas.openxmlformats.org/officeDocument/2006/relationships/oleObject" Target="../embeddings/oleObject_0_0.bin" /><Relationship Id="rId5" Type="http://schemas.openxmlformats.org/officeDocument/2006/relationships/oleObject" Target="../embeddings/oleObject_0_1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C1:Q103"/>
  <sheetViews>
    <sheetView zoomScalePageLayoutView="0" workbookViewId="0" topLeftCell="C2">
      <selection activeCell="I101" sqref="I101"/>
    </sheetView>
  </sheetViews>
  <sheetFormatPr defaultColWidth="9.140625" defaultRowHeight="11.25"/>
  <cols>
    <col min="1" max="2" width="0" style="100" hidden="1" customWidth="1"/>
    <col min="3" max="3" width="2.7109375" style="100" customWidth="1"/>
    <col min="4" max="4" width="14.00390625" style="100" customWidth="1"/>
    <col min="5" max="13" width="10.7109375" style="100" customWidth="1"/>
    <col min="14" max="14" width="15.28125" style="100" customWidth="1"/>
    <col min="15" max="15" width="2.7109375" style="100" customWidth="1"/>
    <col min="16" max="16384" width="9.140625" style="100" customWidth="1"/>
  </cols>
  <sheetData>
    <row r="1" spans="3:15" ht="11.25" customHeight="1" hidden="1"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3:15" ht="11.25" customHeight="1"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3:15" ht="15" customHeight="1">
      <c r="C3" s="101"/>
      <c r="D3" s="102"/>
      <c r="E3" s="103"/>
      <c r="F3" s="103"/>
      <c r="G3" s="103"/>
      <c r="H3" s="103"/>
      <c r="I3" s="103"/>
      <c r="J3" s="103"/>
      <c r="K3" s="103"/>
      <c r="L3" s="103"/>
      <c r="M3" s="103"/>
      <c r="N3" s="212" t="str">
        <f>"Версия "&amp;GetVersion()</f>
        <v>Версия 5.5</v>
      </c>
      <c r="O3" s="101"/>
    </row>
    <row r="4" spans="3:15" ht="37.5" customHeight="1">
      <c r="C4" s="101"/>
      <c r="D4" s="104"/>
      <c r="E4" s="226" t="s">
        <v>561</v>
      </c>
      <c r="F4" s="227"/>
      <c r="G4" s="227"/>
      <c r="H4" s="227"/>
      <c r="I4" s="227"/>
      <c r="J4" s="227"/>
      <c r="K4" s="227"/>
      <c r="L4" s="227"/>
      <c r="M4" s="228"/>
      <c r="N4" s="105"/>
      <c r="O4" s="101"/>
    </row>
    <row r="5" spans="3:15" ht="12" customHeight="1">
      <c r="C5" s="101"/>
      <c r="D5" s="104"/>
      <c r="E5" s="106"/>
      <c r="F5" s="106"/>
      <c r="G5" s="106"/>
      <c r="H5" s="106"/>
      <c r="I5" s="106"/>
      <c r="J5" s="106"/>
      <c r="K5" s="106"/>
      <c r="L5" s="106"/>
      <c r="M5" s="106"/>
      <c r="N5" s="105"/>
      <c r="O5" s="101"/>
    </row>
    <row r="6" spans="3:15" ht="12" customHeight="1">
      <c r="C6" s="101"/>
      <c r="D6" s="104"/>
      <c r="E6" s="106"/>
      <c r="F6" s="106"/>
      <c r="G6" s="106"/>
      <c r="H6" s="106"/>
      <c r="I6" s="106"/>
      <c r="J6" s="106"/>
      <c r="K6" s="106"/>
      <c r="L6" s="106"/>
      <c r="M6" s="106"/>
      <c r="N6" s="105"/>
      <c r="O6" s="101"/>
    </row>
    <row r="7" spans="3:15" ht="12" customHeight="1">
      <c r="C7" s="101"/>
      <c r="D7" s="104"/>
      <c r="E7" s="106"/>
      <c r="F7" s="106"/>
      <c r="G7" s="106"/>
      <c r="H7" s="106"/>
      <c r="I7" s="106"/>
      <c r="J7" s="106"/>
      <c r="K7" s="106"/>
      <c r="L7" s="106"/>
      <c r="M7" s="106"/>
      <c r="N7" s="105"/>
      <c r="O7" s="101"/>
    </row>
    <row r="8" spans="3:15" ht="12" customHeight="1">
      <c r="C8" s="101"/>
      <c r="D8" s="104"/>
      <c r="E8" s="106"/>
      <c r="F8" s="106"/>
      <c r="G8" s="106"/>
      <c r="H8" s="106"/>
      <c r="I8" s="106"/>
      <c r="J8" s="106"/>
      <c r="K8" s="106"/>
      <c r="L8" s="106"/>
      <c r="M8" s="106"/>
      <c r="N8" s="105"/>
      <c r="O8" s="101"/>
    </row>
    <row r="9" spans="3:15" ht="12" customHeight="1">
      <c r="C9" s="101"/>
      <c r="D9" s="104"/>
      <c r="E9" s="106"/>
      <c r="F9" s="106"/>
      <c r="G9" s="106"/>
      <c r="H9" s="106"/>
      <c r="I9" s="106"/>
      <c r="J9" s="106"/>
      <c r="K9" s="106"/>
      <c r="L9" s="106"/>
      <c r="M9" s="106"/>
      <c r="N9" s="105"/>
      <c r="O9" s="101"/>
    </row>
    <row r="10" spans="3:15" ht="12" customHeight="1">
      <c r="C10" s="101"/>
      <c r="D10" s="104"/>
      <c r="E10" s="106"/>
      <c r="F10" s="106"/>
      <c r="G10" s="106"/>
      <c r="H10" s="106"/>
      <c r="I10" s="106"/>
      <c r="J10" s="106"/>
      <c r="K10" s="106"/>
      <c r="L10" s="106"/>
      <c r="M10" s="106"/>
      <c r="N10" s="105"/>
      <c r="O10" s="101"/>
    </row>
    <row r="11" spans="3:15" ht="12" customHeight="1">
      <c r="C11" s="101"/>
      <c r="D11" s="104"/>
      <c r="E11" s="106"/>
      <c r="F11" s="106"/>
      <c r="G11" s="106"/>
      <c r="H11" s="106"/>
      <c r="I11" s="106"/>
      <c r="J11" s="106"/>
      <c r="K11" s="106"/>
      <c r="L11" s="106"/>
      <c r="M11" s="106"/>
      <c r="N11" s="105"/>
      <c r="O11" s="101"/>
    </row>
    <row r="12" spans="3:15" ht="12" customHeight="1">
      <c r="C12" s="101"/>
      <c r="D12" s="104"/>
      <c r="E12" s="106"/>
      <c r="F12" s="106"/>
      <c r="G12" s="106"/>
      <c r="H12" s="106"/>
      <c r="I12" s="106"/>
      <c r="J12" s="106"/>
      <c r="K12" s="106"/>
      <c r="L12" s="106"/>
      <c r="M12" s="106"/>
      <c r="N12" s="105"/>
      <c r="O12" s="101"/>
    </row>
    <row r="13" spans="3:15" ht="12" customHeight="1">
      <c r="C13" s="101"/>
      <c r="D13" s="104"/>
      <c r="E13" s="106"/>
      <c r="F13" s="106"/>
      <c r="G13" s="106"/>
      <c r="H13" s="106"/>
      <c r="I13" s="106"/>
      <c r="J13" s="106"/>
      <c r="K13" s="106"/>
      <c r="L13" s="106"/>
      <c r="M13" s="106"/>
      <c r="N13" s="105"/>
      <c r="O13" s="101"/>
    </row>
    <row r="14" spans="3:15" ht="12" customHeight="1">
      <c r="C14" s="101"/>
      <c r="D14" s="104"/>
      <c r="E14" s="106"/>
      <c r="F14" s="106"/>
      <c r="G14" s="106"/>
      <c r="H14" s="106"/>
      <c r="I14" s="106"/>
      <c r="J14" s="106"/>
      <c r="K14" s="106"/>
      <c r="L14" s="106"/>
      <c r="M14" s="106"/>
      <c r="N14" s="105"/>
      <c r="O14" s="101"/>
    </row>
    <row r="15" spans="3:15" ht="12" customHeight="1">
      <c r="C15" s="101"/>
      <c r="D15" s="104"/>
      <c r="E15" s="106"/>
      <c r="F15" s="106"/>
      <c r="G15" s="106"/>
      <c r="H15" s="106"/>
      <c r="I15" s="106"/>
      <c r="J15" s="106"/>
      <c r="K15" s="106"/>
      <c r="L15" s="106"/>
      <c r="M15" s="106"/>
      <c r="N15" s="105"/>
      <c r="O15" s="101"/>
    </row>
    <row r="16" spans="3:15" ht="12" customHeight="1">
      <c r="C16" s="101"/>
      <c r="D16" s="104"/>
      <c r="E16" s="106"/>
      <c r="F16" s="106"/>
      <c r="G16" s="106"/>
      <c r="H16" s="106"/>
      <c r="I16" s="106"/>
      <c r="J16" s="106"/>
      <c r="K16" s="106"/>
      <c r="L16" s="106"/>
      <c r="M16" s="106"/>
      <c r="N16" s="105"/>
      <c r="O16" s="101"/>
    </row>
    <row r="17" spans="3:15" ht="12" customHeight="1">
      <c r="C17" s="101"/>
      <c r="D17" s="104"/>
      <c r="E17" s="106"/>
      <c r="F17" s="106"/>
      <c r="G17" s="106"/>
      <c r="H17" s="106"/>
      <c r="I17" s="106"/>
      <c r="J17" s="106"/>
      <c r="K17" s="106"/>
      <c r="L17" s="106"/>
      <c r="M17" s="106"/>
      <c r="N17" s="105"/>
      <c r="O17" s="101"/>
    </row>
    <row r="18" spans="3:15" ht="12" customHeight="1">
      <c r="C18" s="101"/>
      <c r="D18" s="104"/>
      <c r="E18" s="106"/>
      <c r="F18" s="106"/>
      <c r="G18" s="106"/>
      <c r="H18" s="106"/>
      <c r="I18" s="106"/>
      <c r="J18" s="106"/>
      <c r="K18" s="106"/>
      <c r="L18" s="106"/>
      <c r="M18" s="106"/>
      <c r="N18" s="105"/>
      <c r="O18" s="101"/>
    </row>
    <row r="19" spans="3:15" ht="12" customHeight="1">
      <c r="C19" s="101"/>
      <c r="D19" s="104"/>
      <c r="E19" s="106"/>
      <c r="F19" s="106"/>
      <c r="G19" s="106"/>
      <c r="H19" s="106"/>
      <c r="I19" s="106"/>
      <c r="J19" s="106"/>
      <c r="K19" s="106"/>
      <c r="L19" s="106"/>
      <c r="M19" s="106"/>
      <c r="N19" s="105"/>
      <c r="O19" s="101"/>
    </row>
    <row r="20" spans="3:15" ht="12" customHeight="1">
      <c r="C20" s="101"/>
      <c r="D20" s="104"/>
      <c r="E20" s="106"/>
      <c r="F20" s="106"/>
      <c r="G20" s="106"/>
      <c r="H20" s="106"/>
      <c r="I20" s="106"/>
      <c r="J20" s="106"/>
      <c r="K20" s="106"/>
      <c r="L20" s="106"/>
      <c r="M20" s="106"/>
      <c r="N20" s="105"/>
      <c r="O20" s="101"/>
    </row>
    <row r="21" spans="3:17" ht="12" customHeight="1">
      <c r="C21" s="101"/>
      <c r="D21" s="104"/>
      <c r="E21" s="106"/>
      <c r="F21" s="106"/>
      <c r="G21" s="106"/>
      <c r="H21" s="106"/>
      <c r="I21" s="106"/>
      <c r="J21" s="106"/>
      <c r="K21" s="106"/>
      <c r="L21" s="106"/>
      <c r="M21" s="106"/>
      <c r="N21" s="105"/>
      <c r="O21" s="101"/>
      <c r="Q21" s="149"/>
    </row>
    <row r="22" spans="3:17" ht="12" customHeight="1">
      <c r="C22" s="101"/>
      <c r="D22" s="104"/>
      <c r="E22" s="106"/>
      <c r="F22" s="106"/>
      <c r="G22" s="106"/>
      <c r="H22" s="106"/>
      <c r="I22" s="106"/>
      <c r="J22" s="106"/>
      <c r="K22" s="106"/>
      <c r="L22" s="106"/>
      <c r="M22" s="106"/>
      <c r="N22" s="105"/>
      <c r="O22" s="101"/>
      <c r="Q22" s="149"/>
    </row>
    <row r="23" spans="3:15" ht="12" customHeight="1">
      <c r="C23" s="101"/>
      <c r="D23" s="104"/>
      <c r="E23" s="106"/>
      <c r="F23" s="106"/>
      <c r="G23" s="106"/>
      <c r="H23" s="106"/>
      <c r="I23" s="106"/>
      <c r="J23" s="106"/>
      <c r="K23" s="106"/>
      <c r="L23" s="106"/>
      <c r="M23" s="106"/>
      <c r="N23" s="105"/>
      <c r="O23" s="101"/>
    </row>
    <row r="24" spans="3:15" ht="12" customHeight="1">
      <c r="C24" s="101"/>
      <c r="D24" s="104"/>
      <c r="E24" s="106"/>
      <c r="F24" s="106"/>
      <c r="G24" s="106"/>
      <c r="H24" s="106"/>
      <c r="I24" s="106"/>
      <c r="J24" s="106"/>
      <c r="K24" s="106"/>
      <c r="L24" s="106"/>
      <c r="M24" s="106"/>
      <c r="N24" s="105"/>
      <c r="O24" s="101"/>
    </row>
    <row r="25" spans="3:15" ht="12" customHeight="1">
      <c r="C25" s="101"/>
      <c r="D25" s="104"/>
      <c r="E25" s="106"/>
      <c r="F25" s="106"/>
      <c r="G25" s="106"/>
      <c r="H25" s="106"/>
      <c r="I25" s="106"/>
      <c r="J25" s="106"/>
      <c r="K25" s="106"/>
      <c r="L25" s="106"/>
      <c r="M25" s="106"/>
      <c r="N25" s="105"/>
      <c r="O25" s="101"/>
    </row>
    <row r="26" spans="3:15" ht="12" customHeight="1">
      <c r="C26" s="101"/>
      <c r="D26" s="104"/>
      <c r="E26" s="106"/>
      <c r="F26" s="106"/>
      <c r="G26" s="106"/>
      <c r="H26" s="106"/>
      <c r="I26" s="106"/>
      <c r="J26" s="106"/>
      <c r="K26" s="106"/>
      <c r="L26" s="106"/>
      <c r="M26" s="106"/>
      <c r="N26" s="105"/>
      <c r="O26" s="101"/>
    </row>
    <row r="27" spans="3:15" ht="12" customHeight="1">
      <c r="C27" s="101"/>
      <c r="D27" s="104"/>
      <c r="E27" s="106"/>
      <c r="F27" s="106"/>
      <c r="G27" s="106"/>
      <c r="H27" s="106"/>
      <c r="I27" s="106"/>
      <c r="J27" s="106"/>
      <c r="K27" s="106"/>
      <c r="L27" s="106"/>
      <c r="M27" s="106"/>
      <c r="N27" s="105"/>
      <c r="O27" s="101"/>
    </row>
    <row r="28" spans="3:15" ht="12" customHeight="1">
      <c r="C28" s="101"/>
      <c r="D28" s="104"/>
      <c r="E28" s="106"/>
      <c r="F28" s="106"/>
      <c r="G28" s="106"/>
      <c r="H28" s="106"/>
      <c r="I28" s="106"/>
      <c r="J28" s="106"/>
      <c r="K28" s="106"/>
      <c r="L28" s="106"/>
      <c r="M28" s="106"/>
      <c r="N28" s="105"/>
      <c r="O28" s="101"/>
    </row>
    <row r="29" spans="3:15" ht="12" customHeight="1">
      <c r="C29" s="101"/>
      <c r="D29" s="104"/>
      <c r="E29" s="106"/>
      <c r="F29" s="106"/>
      <c r="G29" s="106"/>
      <c r="H29" s="106"/>
      <c r="I29" s="106"/>
      <c r="J29" s="106"/>
      <c r="K29" s="106"/>
      <c r="L29" s="106"/>
      <c r="M29" s="106"/>
      <c r="N29" s="105"/>
      <c r="O29" s="101"/>
    </row>
    <row r="30" spans="3:15" ht="12" customHeight="1">
      <c r="C30" s="101"/>
      <c r="D30" s="104"/>
      <c r="E30" s="106"/>
      <c r="F30" s="106"/>
      <c r="G30" s="106"/>
      <c r="H30" s="106"/>
      <c r="I30" s="106"/>
      <c r="J30" s="106"/>
      <c r="K30" s="106"/>
      <c r="L30" s="106"/>
      <c r="M30" s="106"/>
      <c r="N30" s="105"/>
      <c r="O30" s="101"/>
    </row>
    <row r="31" spans="3:15" ht="12" customHeight="1">
      <c r="C31" s="101"/>
      <c r="D31" s="104"/>
      <c r="E31" s="106"/>
      <c r="F31" s="106"/>
      <c r="G31" s="106"/>
      <c r="H31" s="106"/>
      <c r="I31" s="106"/>
      <c r="J31" s="106"/>
      <c r="K31" s="106"/>
      <c r="L31" s="106"/>
      <c r="M31" s="106"/>
      <c r="N31" s="105"/>
      <c r="O31" s="101"/>
    </row>
    <row r="32" spans="3:15" ht="12" customHeight="1">
      <c r="C32" s="101"/>
      <c r="D32" s="104"/>
      <c r="E32" s="106"/>
      <c r="F32" s="106"/>
      <c r="G32" s="106"/>
      <c r="H32" s="106"/>
      <c r="I32" s="106"/>
      <c r="J32" s="106"/>
      <c r="K32" s="106"/>
      <c r="L32" s="106"/>
      <c r="M32" s="106"/>
      <c r="N32" s="105"/>
      <c r="O32" s="101"/>
    </row>
    <row r="33" spans="3:15" ht="12" customHeight="1">
      <c r="C33" s="101"/>
      <c r="D33" s="104"/>
      <c r="E33" s="106"/>
      <c r="F33" s="106"/>
      <c r="G33" s="106"/>
      <c r="H33" s="106"/>
      <c r="I33" s="106"/>
      <c r="J33" s="106"/>
      <c r="K33" s="106"/>
      <c r="L33" s="106"/>
      <c r="M33" s="106"/>
      <c r="N33" s="105"/>
      <c r="O33" s="101"/>
    </row>
    <row r="34" spans="3:15" ht="12" customHeight="1">
      <c r="C34" s="101"/>
      <c r="D34" s="104"/>
      <c r="E34" s="106"/>
      <c r="F34" s="106"/>
      <c r="G34" s="106"/>
      <c r="H34" s="106"/>
      <c r="I34" s="106"/>
      <c r="J34" s="106"/>
      <c r="K34" s="106"/>
      <c r="L34" s="106"/>
      <c r="M34" s="106"/>
      <c r="N34" s="105"/>
      <c r="O34" s="101"/>
    </row>
    <row r="35" spans="3:15" ht="12" customHeight="1">
      <c r="C35" s="101"/>
      <c r="D35" s="104"/>
      <c r="E35" s="106"/>
      <c r="F35" s="106"/>
      <c r="G35" s="106"/>
      <c r="H35" s="106"/>
      <c r="I35" s="106"/>
      <c r="J35" s="106"/>
      <c r="K35" s="106"/>
      <c r="L35" s="106"/>
      <c r="M35" s="106"/>
      <c r="N35" s="105"/>
      <c r="O35" s="101"/>
    </row>
    <row r="36" spans="3:15" ht="12" customHeight="1">
      <c r="C36" s="101"/>
      <c r="D36" s="104"/>
      <c r="E36" s="106"/>
      <c r="F36" s="106"/>
      <c r="G36" s="106"/>
      <c r="H36" s="106"/>
      <c r="I36" s="106"/>
      <c r="J36" s="106"/>
      <c r="K36" s="106"/>
      <c r="L36" s="106"/>
      <c r="M36" s="106"/>
      <c r="N36" s="105"/>
      <c r="O36" s="101"/>
    </row>
    <row r="37" spans="3:15" ht="12" customHeight="1">
      <c r="C37" s="101"/>
      <c r="D37" s="104"/>
      <c r="E37" s="106"/>
      <c r="F37" s="106"/>
      <c r="G37" s="106"/>
      <c r="H37" s="106"/>
      <c r="I37" s="106"/>
      <c r="J37" s="106"/>
      <c r="K37" s="106"/>
      <c r="L37" s="106"/>
      <c r="M37" s="106"/>
      <c r="N37" s="105"/>
      <c r="O37" s="101"/>
    </row>
    <row r="38" spans="3:15" ht="12" customHeight="1">
      <c r="C38" s="101"/>
      <c r="D38" s="104"/>
      <c r="E38" s="106"/>
      <c r="F38" s="106"/>
      <c r="G38" s="106"/>
      <c r="H38" s="106"/>
      <c r="I38" s="106"/>
      <c r="J38" s="106"/>
      <c r="K38" s="106"/>
      <c r="L38" s="106"/>
      <c r="M38" s="106"/>
      <c r="N38" s="105"/>
      <c r="O38" s="101"/>
    </row>
    <row r="39" spans="3:15" ht="12" customHeight="1">
      <c r="C39" s="101"/>
      <c r="D39" s="104"/>
      <c r="E39" s="106"/>
      <c r="F39" s="106"/>
      <c r="G39" s="106"/>
      <c r="H39" s="106"/>
      <c r="I39" s="106"/>
      <c r="J39" s="106"/>
      <c r="K39" s="106"/>
      <c r="L39" s="106"/>
      <c r="M39" s="106"/>
      <c r="N39" s="105"/>
      <c r="O39" s="101"/>
    </row>
    <row r="40" spans="3:15" ht="12" customHeight="1">
      <c r="C40" s="101"/>
      <c r="D40" s="104"/>
      <c r="E40" s="106"/>
      <c r="F40" s="106"/>
      <c r="G40" s="106"/>
      <c r="H40" s="106"/>
      <c r="I40" s="106"/>
      <c r="J40" s="106"/>
      <c r="K40" s="106"/>
      <c r="L40" s="106"/>
      <c r="M40" s="106"/>
      <c r="N40" s="105"/>
      <c r="O40" s="101"/>
    </row>
    <row r="41" spans="3:15" ht="12" customHeight="1">
      <c r="C41" s="101"/>
      <c r="D41" s="104"/>
      <c r="E41" s="106"/>
      <c r="F41" s="106"/>
      <c r="G41" s="106"/>
      <c r="H41" s="106"/>
      <c r="I41" s="106"/>
      <c r="J41" s="106"/>
      <c r="K41" s="106"/>
      <c r="L41" s="106"/>
      <c r="M41" s="106"/>
      <c r="N41" s="105"/>
      <c r="O41" s="101"/>
    </row>
    <row r="42" spans="3:15" ht="12" customHeight="1">
      <c r="C42" s="101"/>
      <c r="D42" s="104"/>
      <c r="E42" s="106"/>
      <c r="F42" s="106"/>
      <c r="G42" s="106"/>
      <c r="H42" s="106"/>
      <c r="I42" s="106"/>
      <c r="J42" s="106"/>
      <c r="K42" s="106"/>
      <c r="L42" s="106"/>
      <c r="M42" s="106"/>
      <c r="N42" s="105"/>
      <c r="O42" s="101"/>
    </row>
    <row r="43" spans="3:15" ht="12" customHeight="1">
      <c r="C43" s="101"/>
      <c r="D43" s="104"/>
      <c r="E43" s="106"/>
      <c r="F43" s="106"/>
      <c r="G43" s="106"/>
      <c r="H43" s="106"/>
      <c r="I43" s="106"/>
      <c r="J43" s="106"/>
      <c r="K43" s="106"/>
      <c r="L43" s="106"/>
      <c r="M43" s="106"/>
      <c r="N43" s="105"/>
      <c r="O43" s="101"/>
    </row>
    <row r="44" spans="3:15" ht="12" customHeight="1">
      <c r="C44" s="101"/>
      <c r="D44" s="104"/>
      <c r="E44" s="106"/>
      <c r="F44" s="106"/>
      <c r="G44" s="106"/>
      <c r="H44" s="106"/>
      <c r="I44" s="106"/>
      <c r="J44" s="106"/>
      <c r="K44" s="106"/>
      <c r="L44" s="106"/>
      <c r="M44" s="106"/>
      <c r="N44" s="105"/>
      <c r="O44" s="101"/>
    </row>
    <row r="45" spans="3:15" ht="12" customHeight="1">
      <c r="C45" s="101"/>
      <c r="D45" s="104"/>
      <c r="E45" s="106"/>
      <c r="F45" s="106"/>
      <c r="G45" s="106"/>
      <c r="H45" s="106"/>
      <c r="I45" s="106"/>
      <c r="J45" s="106"/>
      <c r="K45" s="106"/>
      <c r="L45" s="106"/>
      <c r="M45" s="106"/>
      <c r="N45" s="105"/>
      <c r="O45" s="101"/>
    </row>
    <row r="46" spans="3:15" ht="12" customHeight="1">
      <c r="C46" s="101"/>
      <c r="D46" s="104"/>
      <c r="E46" s="106"/>
      <c r="F46" s="106"/>
      <c r="G46" s="106"/>
      <c r="H46" s="106"/>
      <c r="I46" s="106"/>
      <c r="J46" s="106"/>
      <c r="K46" s="106"/>
      <c r="L46" s="106"/>
      <c r="M46" s="106"/>
      <c r="N46" s="105"/>
      <c r="O46" s="101"/>
    </row>
    <row r="47" spans="3:15" ht="12" customHeight="1">
      <c r="C47" s="101"/>
      <c r="D47" s="104"/>
      <c r="E47" s="106"/>
      <c r="F47" s="106"/>
      <c r="G47" s="106"/>
      <c r="H47" s="106"/>
      <c r="I47" s="106"/>
      <c r="J47" s="106"/>
      <c r="K47" s="106"/>
      <c r="L47" s="106"/>
      <c r="M47" s="106"/>
      <c r="N47" s="105"/>
      <c r="O47" s="101"/>
    </row>
    <row r="48" spans="3:15" ht="12" customHeight="1">
      <c r="C48" s="101"/>
      <c r="D48" s="104"/>
      <c r="E48" s="106"/>
      <c r="F48" s="106"/>
      <c r="G48" s="106"/>
      <c r="H48" s="106"/>
      <c r="I48" s="106"/>
      <c r="J48" s="106"/>
      <c r="K48" s="106"/>
      <c r="L48" s="106"/>
      <c r="M48" s="106"/>
      <c r="N48" s="105"/>
      <c r="O48" s="101"/>
    </row>
    <row r="49" spans="3:15" ht="12" customHeight="1">
      <c r="C49" s="101"/>
      <c r="D49" s="104"/>
      <c r="E49" s="106"/>
      <c r="F49" s="106"/>
      <c r="G49" s="106"/>
      <c r="H49" s="106"/>
      <c r="I49" s="106"/>
      <c r="J49" s="106"/>
      <c r="K49" s="106"/>
      <c r="L49" s="106"/>
      <c r="M49" s="106"/>
      <c r="N49" s="105"/>
      <c r="O49" s="101"/>
    </row>
    <row r="50" spans="3:15" ht="12" customHeight="1">
      <c r="C50" s="101"/>
      <c r="D50" s="104"/>
      <c r="E50" s="106"/>
      <c r="F50" s="106"/>
      <c r="G50" s="106"/>
      <c r="H50" s="106"/>
      <c r="I50" s="106"/>
      <c r="J50" s="106"/>
      <c r="K50" s="106"/>
      <c r="L50" s="106"/>
      <c r="M50" s="106"/>
      <c r="N50" s="105"/>
      <c r="O50" s="101"/>
    </row>
    <row r="51" spans="3:15" ht="12" customHeight="1">
      <c r="C51" s="101"/>
      <c r="D51" s="104"/>
      <c r="E51" s="106"/>
      <c r="F51" s="106"/>
      <c r="G51" s="106"/>
      <c r="H51" s="106"/>
      <c r="I51" s="106"/>
      <c r="J51" s="106"/>
      <c r="K51" s="106"/>
      <c r="L51" s="106"/>
      <c r="M51" s="106"/>
      <c r="N51" s="105"/>
      <c r="O51" s="101"/>
    </row>
    <row r="52" spans="3:15" ht="12" customHeight="1">
      <c r="C52" s="101"/>
      <c r="D52" s="104"/>
      <c r="E52" s="106"/>
      <c r="F52" s="106"/>
      <c r="G52" s="106"/>
      <c r="H52" s="106"/>
      <c r="I52" s="106"/>
      <c r="J52" s="106"/>
      <c r="K52" s="106"/>
      <c r="L52" s="106"/>
      <c r="M52" s="106"/>
      <c r="N52" s="105"/>
      <c r="O52" s="101"/>
    </row>
    <row r="53" spans="3:15" ht="12" customHeight="1">
      <c r="C53" s="101"/>
      <c r="D53" s="104"/>
      <c r="E53" s="106"/>
      <c r="F53" s="106"/>
      <c r="G53" s="106"/>
      <c r="H53" s="106"/>
      <c r="I53" s="106"/>
      <c r="J53" s="106"/>
      <c r="K53" s="106"/>
      <c r="L53" s="106"/>
      <c r="M53" s="106"/>
      <c r="N53" s="105"/>
      <c r="O53" s="101"/>
    </row>
    <row r="54" spans="3:15" ht="12" customHeight="1">
      <c r="C54" s="101"/>
      <c r="D54" s="104"/>
      <c r="E54" s="106"/>
      <c r="F54" s="106"/>
      <c r="G54" s="106"/>
      <c r="H54" s="106"/>
      <c r="I54" s="106"/>
      <c r="J54" s="106"/>
      <c r="K54" s="106"/>
      <c r="L54" s="106"/>
      <c r="M54" s="106"/>
      <c r="N54" s="105"/>
      <c r="O54" s="101"/>
    </row>
    <row r="55" spans="3:15" ht="12" customHeight="1">
      <c r="C55" s="101"/>
      <c r="D55" s="104"/>
      <c r="E55" s="106"/>
      <c r="F55" s="106"/>
      <c r="G55" s="106"/>
      <c r="H55" s="106"/>
      <c r="I55" s="106"/>
      <c r="J55" s="106"/>
      <c r="K55" s="106"/>
      <c r="L55" s="106"/>
      <c r="M55" s="106"/>
      <c r="N55" s="105"/>
      <c r="O55" s="101"/>
    </row>
    <row r="56" spans="3:15" ht="12" customHeight="1">
      <c r="C56" s="101"/>
      <c r="D56" s="104"/>
      <c r="E56" s="106"/>
      <c r="F56" s="106"/>
      <c r="G56" s="106"/>
      <c r="H56" s="106"/>
      <c r="I56" s="106"/>
      <c r="J56" s="106"/>
      <c r="K56" s="106"/>
      <c r="L56" s="106"/>
      <c r="M56" s="106"/>
      <c r="N56" s="105"/>
      <c r="O56" s="101"/>
    </row>
    <row r="57" spans="3:15" ht="12" customHeight="1">
      <c r="C57" s="101"/>
      <c r="D57" s="104"/>
      <c r="E57" s="106"/>
      <c r="F57" s="106"/>
      <c r="G57" s="106"/>
      <c r="H57" s="106"/>
      <c r="I57" s="106"/>
      <c r="J57" s="106"/>
      <c r="K57" s="106"/>
      <c r="L57" s="106"/>
      <c r="M57" s="106"/>
      <c r="N57" s="105"/>
      <c r="O57" s="101"/>
    </row>
    <row r="58" spans="3:15" ht="12" customHeight="1">
      <c r="C58" s="101"/>
      <c r="D58" s="104"/>
      <c r="E58" s="106"/>
      <c r="F58" s="106"/>
      <c r="G58" s="106"/>
      <c r="H58" s="106"/>
      <c r="I58" s="106"/>
      <c r="J58" s="106"/>
      <c r="K58" s="106"/>
      <c r="L58" s="106"/>
      <c r="M58" s="106"/>
      <c r="N58" s="105"/>
      <c r="O58" s="101"/>
    </row>
    <row r="59" spans="3:15" ht="12" customHeight="1">
      <c r="C59" s="101"/>
      <c r="D59" s="104"/>
      <c r="E59" s="106"/>
      <c r="F59" s="106"/>
      <c r="G59" s="106"/>
      <c r="H59" s="106"/>
      <c r="I59" s="106"/>
      <c r="J59" s="106"/>
      <c r="K59" s="106"/>
      <c r="L59" s="106"/>
      <c r="M59" s="106"/>
      <c r="N59" s="105"/>
      <c r="O59" s="101"/>
    </row>
    <row r="60" spans="3:15" ht="12" customHeight="1">
      <c r="C60" s="101"/>
      <c r="D60" s="104"/>
      <c r="E60" s="106"/>
      <c r="F60" s="106"/>
      <c r="G60" s="106"/>
      <c r="H60" s="106"/>
      <c r="I60" s="106"/>
      <c r="J60" s="106"/>
      <c r="K60" s="106"/>
      <c r="L60" s="106"/>
      <c r="M60" s="106"/>
      <c r="N60" s="105"/>
      <c r="O60" s="101"/>
    </row>
    <row r="61" spans="3:15" ht="12" customHeight="1">
      <c r="C61" s="101"/>
      <c r="D61" s="104"/>
      <c r="E61" s="106"/>
      <c r="F61" s="106"/>
      <c r="G61" s="106"/>
      <c r="H61" s="106"/>
      <c r="I61" s="106"/>
      <c r="J61" s="106"/>
      <c r="K61" s="106"/>
      <c r="L61" s="106"/>
      <c r="M61" s="106"/>
      <c r="N61" s="105"/>
      <c r="O61" s="101"/>
    </row>
    <row r="62" spans="3:15" ht="12" customHeight="1">
      <c r="C62" s="101"/>
      <c r="D62" s="104"/>
      <c r="E62" s="106"/>
      <c r="F62" s="106"/>
      <c r="G62" s="106"/>
      <c r="H62" s="106"/>
      <c r="I62" s="106"/>
      <c r="J62" s="106"/>
      <c r="K62" s="106"/>
      <c r="L62" s="106"/>
      <c r="M62" s="106"/>
      <c r="N62" s="105"/>
      <c r="O62" s="101"/>
    </row>
    <row r="63" spans="3:15" ht="12" customHeight="1">
      <c r="C63" s="101"/>
      <c r="D63" s="104"/>
      <c r="E63" s="106"/>
      <c r="F63" s="106"/>
      <c r="G63" s="106"/>
      <c r="H63" s="106"/>
      <c r="I63" s="106"/>
      <c r="J63" s="106"/>
      <c r="K63" s="106"/>
      <c r="L63" s="106"/>
      <c r="M63" s="106"/>
      <c r="N63" s="105"/>
      <c r="O63" s="101"/>
    </row>
    <row r="64" spans="3:15" ht="12" customHeight="1">
      <c r="C64" s="101"/>
      <c r="D64" s="104"/>
      <c r="E64" s="106"/>
      <c r="F64" s="106"/>
      <c r="G64" s="106"/>
      <c r="H64" s="106"/>
      <c r="I64" s="106"/>
      <c r="J64" s="106"/>
      <c r="K64" s="106"/>
      <c r="L64" s="106"/>
      <c r="M64" s="106"/>
      <c r="N64" s="105"/>
      <c r="O64" s="101"/>
    </row>
    <row r="65" spans="3:15" ht="12" customHeight="1">
      <c r="C65" s="101"/>
      <c r="D65" s="104"/>
      <c r="E65" s="106"/>
      <c r="F65" s="106"/>
      <c r="G65" s="106"/>
      <c r="H65" s="106"/>
      <c r="I65" s="106"/>
      <c r="J65" s="106"/>
      <c r="K65" s="106"/>
      <c r="L65" s="106"/>
      <c r="M65" s="106"/>
      <c r="N65" s="105"/>
      <c r="O65" s="101"/>
    </row>
    <row r="66" spans="3:15" ht="12" customHeight="1">
      <c r="C66" s="101"/>
      <c r="D66" s="104"/>
      <c r="E66" s="106"/>
      <c r="F66" s="106"/>
      <c r="G66" s="106"/>
      <c r="H66" s="106"/>
      <c r="I66" s="106"/>
      <c r="J66" s="106"/>
      <c r="K66" s="106"/>
      <c r="L66" s="106"/>
      <c r="M66" s="106"/>
      <c r="N66" s="105"/>
      <c r="O66" s="101"/>
    </row>
    <row r="67" spans="3:15" ht="12" customHeight="1">
      <c r="C67" s="101"/>
      <c r="D67" s="104"/>
      <c r="E67" s="106"/>
      <c r="F67" s="106"/>
      <c r="G67" s="106"/>
      <c r="H67" s="106"/>
      <c r="I67" s="106"/>
      <c r="J67" s="106"/>
      <c r="K67" s="106"/>
      <c r="L67" s="106"/>
      <c r="M67" s="106"/>
      <c r="N67" s="105"/>
      <c r="O67" s="101"/>
    </row>
    <row r="68" spans="3:15" ht="12" customHeight="1">
      <c r="C68" s="101"/>
      <c r="D68" s="104"/>
      <c r="E68" s="106"/>
      <c r="F68" s="106"/>
      <c r="G68" s="106"/>
      <c r="H68" s="106"/>
      <c r="I68" s="106"/>
      <c r="J68" s="106"/>
      <c r="K68" s="106"/>
      <c r="L68" s="106"/>
      <c r="M68" s="106"/>
      <c r="N68" s="105"/>
      <c r="O68" s="101"/>
    </row>
    <row r="69" spans="3:15" ht="12" customHeight="1">
      <c r="C69" s="101"/>
      <c r="D69" s="104"/>
      <c r="E69" s="106"/>
      <c r="F69" s="106"/>
      <c r="G69" s="106"/>
      <c r="H69" s="106"/>
      <c r="I69" s="106"/>
      <c r="J69" s="106"/>
      <c r="K69" s="106"/>
      <c r="L69" s="106"/>
      <c r="M69" s="106"/>
      <c r="N69" s="105"/>
      <c r="O69" s="101"/>
    </row>
    <row r="70" spans="3:15" ht="12" customHeight="1">
      <c r="C70" s="101"/>
      <c r="D70" s="104"/>
      <c r="E70" s="106"/>
      <c r="F70" s="106"/>
      <c r="G70" s="106"/>
      <c r="H70" s="106"/>
      <c r="I70" s="106"/>
      <c r="J70" s="106"/>
      <c r="K70" s="106"/>
      <c r="L70" s="106"/>
      <c r="M70" s="106"/>
      <c r="N70" s="105"/>
      <c r="O70" s="101"/>
    </row>
    <row r="71" spans="3:15" ht="12" customHeight="1">
      <c r="C71" s="101"/>
      <c r="D71" s="104"/>
      <c r="E71" s="106"/>
      <c r="F71" s="106"/>
      <c r="G71" s="106"/>
      <c r="H71" s="106"/>
      <c r="I71" s="106"/>
      <c r="J71" s="106"/>
      <c r="K71" s="106"/>
      <c r="L71" s="106"/>
      <c r="M71" s="106"/>
      <c r="N71" s="105"/>
      <c r="O71" s="101"/>
    </row>
    <row r="72" spans="3:15" ht="12" customHeight="1">
      <c r="C72" s="101"/>
      <c r="D72" s="104"/>
      <c r="E72" s="106"/>
      <c r="F72" s="106"/>
      <c r="G72" s="106"/>
      <c r="H72" s="106"/>
      <c r="I72" s="106"/>
      <c r="J72" s="106"/>
      <c r="K72" s="106"/>
      <c r="L72" s="106"/>
      <c r="M72" s="106"/>
      <c r="N72" s="105"/>
      <c r="O72" s="101"/>
    </row>
    <row r="73" spans="3:15" ht="12" customHeight="1">
      <c r="C73" s="101"/>
      <c r="D73" s="104"/>
      <c r="E73" s="106"/>
      <c r="F73" s="106"/>
      <c r="G73" s="106"/>
      <c r="H73" s="106"/>
      <c r="I73" s="106"/>
      <c r="J73" s="106"/>
      <c r="K73" s="106"/>
      <c r="L73" s="106"/>
      <c r="M73" s="106"/>
      <c r="N73" s="105"/>
      <c r="O73" s="101"/>
    </row>
    <row r="74" spans="3:15" ht="12" customHeight="1">
      <c r="C74" s="101"/>
      <c r="D74" s="104"/>
      <c r="E74" s="106"/>
      <c r="F74" s="106"/>
      <c r="G74" s="106"/>
      <c r="H74" s="106"/>
      <c r="I74" s="106"/>
      <c r="J74" s="106"/>
      <c r="K74" s="106"/>
      <c r="L74" s="106"/>
      <c r="M74" s="106"/>
      <c r="N74" s="105"/>
      <c r="O74" s="101"/>
    </row>
    <row r="75" spans="3:15" ht="12" customHeight="1">
      <c r="C75" s="101"/>
      <c r="D75" s="104"/>
      <c r="E75" s="106"/>
      <c r="F75" s="106"/>
      <c r="G75" s="106"/>
      <c r="H75" s="106"/>
      <c r="I75" s="106"/>
      <c r="J75" s="106"/>
      <c r="K75" s="106"/>
      <c r="L75" s="106"/>
      <c r="M75" s="106"/>
      <c r="N75" s="105"/>
      <c r="O75" s="101"/>
    </row>
    <row r="76" spans="3:15" ht="12" customHeight="1">
      <c r="C76" s="101"/>
      <c r="D76" s="104"/>
      <c r="E76" s="106"/>
      <c r="F76" s="106"/>
      <c r="G76" s="106"/>
      <c r="H76" s="106"/>
      <c r="I76" s="106"/>
      <c r="J76" s="106"/>
      <c r="K76" s="106"/>
      <c r="L76" s="106"/>
      <c r="M76" s="106"/>
      <c r="N76" s="105"/>
      <c r="O76" s="101"/>
    </row>
    <row r="77" spans="3:15" ht="12" customHeight="1">
      <c r="C77" s="101"/>
      <c r="D77" s="104"/>
      <c r="E77" s="106"/>
      <c r="F77" s="106"/>
      <c r="G77" s="106"/>
      <c r="H77" s="106"/>
      <c r="I77" s="106"/>
      <c r="J77" s="106"/>
      <c r="K77" s="106"/>
      <c r="L77" s="106"/>
      <c r="M77" s="106"/>
      <c r="N77" s="105"/>
      <c r="O77" s="101"/>
    </row>
    <row r="78" spans="3:15" ht="12" customHeight="1">
      <c r="C78" s="101"/>
      <c r="D78" s="104"/>
      <c r="E78" s="106"/>
      <c r="F78" s="106"/>
      <c r="G78" s="106"/>
      <c r="H78" s="106"/>
      <c r="I78" s="106"/>
      <c r="J78" s="106"/>
      <c r="K78" s="106"/>
      <c r="L78" s="106"/>
      <c r="M78" s="106"/>
      <c r="N78" s="105"/>
      <c r="O78" s="101"/>
    </row>
    <row r="79" spans="3:15" ht="12" customHeight="1">
      <c r="C79" s="101"/>
      <c r="D79" s="104"/>
      <c r="E79" s="106"/>
      <c r="F79" s="106"/>
      <c r="G79" s="106"/>
      <c r="H79" s="106"/>
      <c r="I79" s="106"/>
      <c r="J79" s="106"/>
      <c r="K79" s="106"/>
      <c r="L79" s="106"/>
      <c r="M79" s="106"/>
      <c r="N79" s="105"/>
      <c r="O79" s="101"/>
    </row>
    <row r="80" spans="3:15" ht="12" customHeight="1">
      <c r="C80" s="101"/>
      <c r="D80" s="104"/>
      <c r="E80" s="106"/>
      <c r="F80" s="106"/>
      <c r="G80" s="106"/>
      <c r="H80" s="106"/>
      <c r="I80" s="106"/>
      <c r="J80" s="106"/>
      <c r="K80" s="106"/>
      <c r="L80" s="106"/>
      <c r="M80" s="106"/>
      <c r="N80" s="105"/>
      <c r="O80" s="101"/>
    </row>
    <row r="81" spans="3:15" ht="12" customHeight="1">
      <c r="C81" s="101"/>
      <c r="D81" s="104"/>
      <c r="E81" s="106"/>
      <c r="F81" s="106"/>
      <c r="G81" s="106"/>
      <c r="H81" s="106"/>
      <c r="I81" s="106"/>
      <c r="J81" s="106"/>
      <c r="K81" s="106"/>
      <c r="L81" s="106"/>
      <c r="M81" s="106"/>
      <c r="N81" s="105"/>
      <c r="O81" s="101"/>
    </row>
    <row r="82" spans="3:15" ht="12" customHeight="1">
      <c r="C82" s="101"/>
      <c r="D82" s="104"/>
      <c r="E82" s="106"/>
      <c r="F82" s="106"/>
      <c r="G82" s="106"/>
      <c r="H82" s="106"/>
      <c r="I82" s="106"/>
      <c r="J82" s="106"/>
      <c r="K82" s="106"/>
      <c r="L82" s="106"/>
      <c r="M82" s="106"/>
      <c r="N82" s="105"/>
      <c r="O82" s="101"/>
    </row>
    <row r="83" spans="3:15" ht="12" customHeight="1">
      <c r="C83" s="101"/>
      <c r="D83" s="104"/>
      <c r="E83" s="106"/>
      <c r="F83" s="106"/>
      <c r="G83" s="106"/>
      <c r="H83" s="106"/>
      <c r="I83" s="106"/>
      <c r="J83" s="106"/>
      <c r="K83" s="106"/>
      <c r="L83" s="106"/>
      <c r="M83" s="106"/>
      <c r="N83" s="105"/>
      <c r="O83" s="101"/>
    </row>
    <row r="84" spans="3:15" ht="12" customHeight="1">
      <c r="C84" s="101"/>
      <c r="D84" s="104"/>
      <c r="E84" s="106"/>
      <c r="F84" s="106"/>
      <c r="G84" s="106"/>
      <c r="H84" s="106"/>
      <c r="I84" s="106"/>
      <c r="J84" s="106"/>
      <c r="K84" s="106"/>
      <c r="L84" s="106"/>
      <c r="M84" s="106"/>
      <c r="N84" s="105"/>
      <c r="O84" s="101"/>
    </row>
    <row r="85" spans="3:15" ht="12" customHeight="1">
      <c r="C85" s="101"/>
      <c r="D85" s="104"/>
      <c r="E85" s="106"/>
      <c r="F85" s="106"/>
      <c r="G85" s="106"/>
      <c r="H85" s="106"/>
      <c r="I85" s="106"/>
      <c r="J85" s="106"/>
      <c r="K85" s="106"/>
      <c r="L85" s="106"/>
      <c r="M85" s="106"/>
      <c r="N85" s="105"/>
      <c r="O85" s="101"/>
    </row>
    <row r="86" spans="3:15" ht="12" customHeight="1">
      <c r="C86" s="101"/>
      <c r="D86" s="104"/>
      <c r="E86" s="106"/>
      <c r="F86" s="106"/>
      <c r="G86" s="106"/>
      <c r="H86" s="106"/>
      <c r="I86" s="106"/>
      <c r="J86" s="106"/>
      <c r="K86" s="106"/>
      <c r="L86" s="106"/>
      <c r="M86" s="106"/>
      <c r="N86" s="105"/>
      <c r="O86" s="101"/>
    </row>
    <row r="87" spans="3:15" ht="15" customHeight="1">
      <c r="C87" s="101"/>
      <c r="D87" s="104"/>
      <c r="E87" s="231" t="s">
        <v>562</v>
      </c>
      <c r="F87" s="231"/>
      <c r="G87" s="231"/>
      <c r="H87" s="231"/>
      <c r="I87" s="231"/>
      <c r="J87" s="231"/>
      <c r="K87" s="210"/>
      <c r="L87" s="210"/>
      <c r="M87" s="210"/>
      <c r="N87" s="105"/>
      <c r="O87" s="101"/>
    </row>
    <row r="88" spans="3:15" ht="12" customHeight="1">
      <c r="C88" s="101"/>
      <c r="D88" s="104"/>
      <c r="E88" s="225" t="s">
        <v>563</v>
      </c>
      <c r="F88" s="225"/>
      <c r="G88" s="219"/>
      <c r="H88" s="219"/>
      <c r="I88" s="219"/>
      <c r="J88" s="219"/>
      <c r="K88" s="219"/>
      <c r="L88" s="219"/>
      <c r="M88" s="219"/>
      <c r="N88" s="105"/>
      <c r="O88" s="101"/>
    </row>
    <row r="89" spans="3:15" ht="12" customHeight="1">
      <c r="C89" s="101"/>
      <c r="D89" s="104"/>
      <c r="E89" s="225" t="s">
        <v>564</v>
      </c>
      <c r="F89" s="225"/>
      <c r="G89" s="219"/>
      <c r="H89" s="219"/>
      <c r="I89" s="219"/>
      <c r="J89" s="219"/>
      <c r="K89" s="219"/>
      <c r="L89" s="219"/>
      <c r="M89" s="219"/>
      <c r="N89" s="105"/>
      <c r="O89" s="101"/>
    </row>
    <row r="90" spans="3:15" ht="12" customHeight="1">
      <c r="C90" s="101"/>
      <c r="D90" s="104"/>
      <c r="E90" s="225" t="s">
        <v>565</v>
      </c>
      <c r="F90" s="225"/>
      <c r="G90" s="220" t="s">
        <v>566</v>
      </c>
      <c r="H90" s="220"/>
      <c r="I90" s="220"/>
      <c r="J90" s="220"/>
      <c r="K90" s="220"/>
      <c r="L90" s="220"/>
      <c r="M90" s="220"/>
      <c r="N90" s="105"/>
      <c r="O90" s="101"/>
    </row>
    <row r="91" spans="3:15" ht="12" customHeight="1">
      <c r="C91" s="101"/>
      <c r="D91" s="104"/>
      <c r="E91" s="225" t="s">
        <v>567</v>
      </c>
      <c r="F91" s="225"/>
      <c r="G91" s="217"/>
      <c r="H91" s="217"/>
      <c r="I91" s="217"/>
      <c r="J91" s="217"/>
      <c r="K91" s="217"/>
      <c r="L91" s="217"/>
      <c r="M91" s="217"/>
      <c r="N91" s="105"/>
      <c r="O91" s="101"/>
    </row>
    <row r="92" spans="3:15" ht="12.75">
      <c r="C92" s="101"/>
      <c r="D92" s="104"/>
      <c r="E92" s="225" t="s">
        <v>568</v>
      </c>
      <c r="F92" s="225"/>
      <c r="G92" s="221" t="s">
        <v>569</v>
      </c>
      <c r="H92" s="222"/>
      <c r="I92" s="222"/>
      <c r="J92" s="222"/>
      <c r="K92" s="222"/>
      <c r="L92" s="222"/>
      <c r="M92" s="223"/>
      <c r="N92" s="105"/>
      <c r="O92" s="101"/>
    </row>
    <row r="93" spans="3:15" ht="18" customHeight="1">
      <c r="C93" s="101"/>
      <c r="D93" s="104"/>
      <c r="E93" s="211"/>
      <c r="F93" s="211"/>
      <c r="G93" s="211"/>
      <c r="H93" s="211"/>
      <c r="I93" s="211"/>
      <c r="J93" s="211"/>
      <c r="K93" s="210"/>
      <c r="L93" s="210"/>
      <c r="M93" s="210"/>
      <c r="N93" s="105"/>
      <c r="O93" s="101"/>
    </row>
    <row r="94" spans="3:15" ht="15" customHeight="1">
      <c r="C94" s="101"/>
      <c r="D94" s="104"/>
      <c r="E94" s="231" t="s">
        <v>570</v>
      </c>
      <c r="F94" s="231"/>
      <c r="G94" s="231"/>
      <c r="H94" s="231"/>
      <c r="I94" s="231"/>
      <c r="J94" s="231"/>
      <c r="K94" s="210"/>
      <c r="L94" s="210"/>
      <c r="M94" s="210"/>
      <c r="N94" s="105"/>
      <c r="O94" s="101"/>
    </row>
    <row r="95" spans="3:15" ht="12.75">
      <c r="C95" s="101"/>
      <c r="D95" s="104"/>
      <c r="E95" s="225" t="s">
        <v>563</v>
      </c>
      <c r="F95" s="225"/>
      <c r="G95" s="224" t="s">
        <v>572</v>
      </c>
      <c r="H95" s="224"/>
      <c r="I95" s="224"/>
      <c r="J95" s="224"/>
      <c r="K95" s="224"/>
      <c r="L95" s="224"/>
      <c r="M95" s="224"/>
      <c r="N95" s="105"/>
      <c r="O95" s="101"/>
    </row>
    <row r="96" spans="3:15" ht="12.75">
      <c r="C96" s="101"/>
      <c r="D96" s="104"/>
      <c r="E96" s="225" t="s">
        <v>564</v>
      </c>
      <c r="F96" s="225"/>
      <c r="G96" s="224" t="s">
        <v>573</v>
      </c>
      <c r="H96" s="224"/>
      <c r="I96" s="224"/>
      <c r="J96" s="224"/>
      <c r="K96" s="224"/>
      <c r="L96" s="224"/>
      <c r="M96" s="224"/>
      <c r="N96" s="105"/>
      <c r="O96" s="101"/>
    </row>
    <row r="97" spans="3:15" ht="12.75">
      <c r="C97" s="101"/>
      <c r="D97" s="104"/>
      <c r="E97" s="225" t="s">
        <v>565</v>
      </c>
      <c r="F97" s="225"/>
      <c r="G97" s="220" t="s">
        <v>571</v>
      </c>
      <c r="H97" s="220"/>
      <c r="I97" s="220"/>
      <c r="J97" s="220"/>
      <c r="K97" s="220"/>
      <c r="L97" s="220"/>
      <c r="M97" s="220"/>
      <c r="N97" s="105"/>
      <c r="O97" s="101"/>
    </row>
    <row r="98" spans="3:15" ht="12" customHeight="1">
      <c r="C98" s="101"/>
      <c r="D98" s="104"/>
      <c r="E98" s="225" t="s">
        <v>567</v>
      </c>
      <c r="F98" s="225"/>
      <c r="G98" s="217"/>
      <c r="H98" s="217"/>
      <c r="I98" s="217"/>
      <c r="J98" s="217"/>
      <c r="K98" s="217"/>
      <c r="L98" s="217"/>
      <c r="M98" s="217"/>
      <c r="N98" s="105"/>
      <c r="O98" s="101"/>
    </row>
    <row r="99" spans="3:15" ht="12" customHeight="1">
      <c r="C99" s="101"/>
      <c r="D99" s="104"/>
      <c r="E99" s="225" t="s">
        <v>568</v>
      </c>
      <c r="F99" s="225"/>
      <c r="G99" s="218"/>
      <c r="H99" s="218"/>
      <c r="I99" s="218"/>
      <c r="J99" s="218"/>
      <c r="K99" s="218"/>
      <c r="L99" s="218"/>
      <c r="M99" s="218"/>
      <c r="N99" s="105"/>
      <c r="O99" s="101"/>
    </row>
    <row r="100" spans="3:15" ht="12" customHeight="1">
      <c r="C100" s="101"/>
      <c r="D100" s="104"/>
      <c r="E100" s="106"/>
      <c r="F100" s="106"/>
      <c r="G100" s="106"/>
      <c r="H100" s="106"/>
      <c r="I100" s="106"/>
      <c r="J100" s="106"/>
      <c r="K100" s="106"/>
      <c r="L100" s="106"/>
      <c r="M100" s="106"/>
      <c r="N100" s="105"/>
      <c r="O100" s="101"/>
    </row>
    <row r="101" spans="3:15" ht="12.75">
      <c r="C101" s="101"/>
      <c r="D101" s="104"/>
      <c r="E101" s="226" t="s">
        <v>74</v>
      </c>
      <c r="F101" s="229"/>
      <c r="G101" s="229"/>
      <c r="H101" s="230"/>
      <c r="I101" s="195" t="s">
        <v>533</v>
      </c>
      <c r="J101" s="106"/>
      <c r="K101" s="106"/>
      <c r="L101" s="106"/>
      <c r="M101" s="106"/>
      <c r="N101" s="105"/>
      <c r="O101" s="101"/>
    </row>
    <row r="102" spans="3:15" ht="12" customHeight="1">
      <c r="C102" s="101"/>
      <c r="D102" s="104"/>
      <c r="E102" s="106"/>
      <c r="F102" s="106"/>
      <c r="G102" s="106"/>
      <c r="H102" s="106"/>
      <c r="I102" s="106"/>
      <c r="J102" s="106"/>
      <c r="K102" s="106"/>
      <c r="L102" s="106"/>
      <c r="M102" s="106"/>
      <c r="N102" s="105"/>
      <c r="O102" s="101"/>
    </row>
    <row r="103" spans="3:15" ht="12" customHeight="1">
      <c r="C103" s="101"/>
      <c r="D103" s="107"/>
      <c r="E103" s="108"/>
      <c r="F103" s="108"/>
      <c r="G103" s="108"/>
      <c r="H103" s="108"/>
      <c r="I103" s="108"/>
      <c r="J103" s="108"/>
      <c r="K103" s="108"/>
      <c r="L103" s="108"/>
      <c r="M103" s="108"/>
      <c r="N103" s="109"/>
      <c r="O103" s="101"/>
    </row>
    <row r="104" ht="12" customHeight="1"/>
    <row r="105" ht="12" customHeight="1"/>
    <row r="106" ht="12" customHeight="1"/>
    <row r="107" ht="12" customHeight="1"/>
  </sheetData>
  <sheetProtection password="FA9C" sheet="1" objects="1" scenarios="1" formatColumns="0" formatRows="0"/>
  <mergeCells count="24">
    <mergeCell ref="E4:M4"/>
    <mergeCell ref="E101:H101"/>
    <mergeCell ref="E90:F90"/>
    <mergeCell ref="E97:F97"/>
    <mergeCell ref="E98:F98"/>
    <mergeCell ref="E94:J94"/>
    <mergeCell ref="E95:F95"/>
    <mergeCell ref="E87:J87"/>
    <mergeCell ref="E88:F88"/>
    <mergeCell ref="E89:F89"/>
    <mergeCell ref="E96:F96"/>
    <mergeCell ref="E99:F99"/>
    <mergeCell ref="E91:F91"/>
    <mergeCell ref="E92:F92"/>
    <mergeCell ref="G98:M98"/>
    <mergeCell ref="G99:M99"/>
    <mergeCell ref="G88:M88"/>
    <mergeCell ref="G89:M89"/>
    <mergeCell ref="G90:M90"/>
    <mergeCell ref="G91:M91"/>
    <mergeCell ref="G92:M92"/>
    <mergeCell ref="G95:M95"/>
    <mergeCell ref="G96:M96"/>
    <mergeCell ref="G97:M97"/>
  </mergeCells>
  <dataValidations count="1">
    <dataValidation type="list" allowBlank="1" showInputMessage="1" showErrorMessage="1" prompt="Выберите значение из списка" sqref="I101">
      <formula1>"Да, Нет"</formula1>
    </dataValidation>
  </dataValidations>
  <hyperlinks>
    <hyperlink ref="G90" r:id="rId1" display="help@eias.ru"/>
    <hyperlink ref="G97" r:id="rId2" display="esviridenko@fstrf.ru&#10;nrusskiy@fstrf.ru&#10;esenukova@fstrf.ru&#10;ftavasieva@fstrf.ru"/>
    <hyperlink ref="G97:K97" r:id="rId3" display="IPugaeva@fstrf.ru; dsafronov@fstrf.ru"/>
  </hyperlinks>
  <printOptions/>
  <pageMargins left="0.4330708661417323" right="0.06" top="0.984251968503937" bottom="0.74" header="0.5118110236220472" footer="0.5118110236220472"/>
  <pageSetup fitToHeight="1" fitToWidth="1" horizontalDpi="600" verticalDpi="600" orientation="portrait" paperSize="9" scale="72" r:id="rId8"/>
  <drawing r:id="rId7"/>
  <legacyDrawing r:id="rId6"/>
  <oleObjects>
    <oleObject progId="Word.Document.8" shapeId="1889317" r:id="rId4"/>
    <oleObject progId="Word.Document.8" shapeId="12959722" r:id="rId5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">
    <tabColor indexed="47"/>
  </sheetPr>
  <dimension ref="A1:A1"/>
  <sheetViews>
    <sheetView workbookViewId="0" topLeftCell="A1">
      <selection activeCell="L38" sqref="L38"/>
    </sheetView>
  </sheetViews>
  <sheetFormatPr defaultColWidth="9.140625" defaultRowHeight="11.2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H80"/>
  <sheetViews>
    <sheetView workbookViewId="0" topLeftCell="A1">
      <selection activeCell="L38" sqref="L38"/>
    </sheetView>
  </sheetViews>
  <sheetFormatPr defaultColWidth="9.140625" defaultRowHeight="11.25"/>
  <sheetData>
    <row r="1" spans="2:8" ht="11.25">
      <c r="B1" t="s">
        <v>421</v>
      </c>
      <c r="C1" t="s">
        <v>545</v>
      </c>
      <c r="D1" t="s">
        <v>422</v>
      </c>
      <c r="E1" t="s">
        <v>423</v>
      </c>
      <c r="F1" t="s">
        <v>507</v>
      </c>
      <c r="G1" t="s">
        <v>544</v>
      </c>
      <c r="H1" t="s">
        <v>424</v>
      </c>
    </row>
    <row r="2" spans="1:8" ht="11.25">
      <c r="A2">
        <v>1</v>
      </c>
      <c r="B2" t="s">
        <v>576</v>
      </c>
      <c r="C2" t="s">
        <v>578</v>
      </c>
      <c r="D2" t="s">
        <v>577</v>
      </c>
      <c r="E2" t="s">
        <v>835</v>
      </c>
      <c r="F2" t="s">
        <v>836</v>
      </c>
      <c r="G2" t="s">
        <v>837</v>
      </c>
      <c r="H2" t="s">
        <v>170</v>
      </c>
    </row>
    <row r="3" spans="1:8" ht="11.25">
      <c r="A3">
        <v>2</v>
      </c>
      <c r="B3" t="s">
        <v>581</v>
      </c>
      <c r="C3" t="s">
        <v>583</v>
      </c>
      <c r="D3" t="s">
        <v>584</v>
      </c>
      <c r="E3" t="s">
        <v>838</v>
      </c>
      <c r="F3" t="s">
        <v>839</v>
      </c>
      <c r="G3" t="s">
        <v>840</v>
      </c>
      <c r="H3" t="s">
        <v>171</v>
      </c>
    </row>
    <row r="4" spans="1:8" ht="11.25">
      <c r="A4">
        <v>3</v>
      </c>
      <c r="B4" t="s">
        <v>585</v>
      </c>
      <c r="C4" t="s">
        <v>587</v>
      </c>
      <c r="D4" t="s">
        <v>588</v>
      </c>
      <c r="E4" t="s">
        <v>841</v>
      </c>
      <c r="F4" t="s">
        <v>842</v>
      </c>
      <c r="G4" t="s">
        <v>843</v>
      </c>
      <c r="H4" t="s">
        <v>171</v>
      </c>
    </row>
    <row r="5" spans="1:8" ht="11.25">
      <c r="A5">
        <v>4</v>
      </c>
      <c r="B5" t="s">
        <v>585</v>
      </c>
      <c r="C5" t="s">
        <v>587</v>
      </c>
      <c r="D5" t="s">
        <v>588</v>
      </c>
      <c r="E5" t="s">
        <v>844</v>
      </c>
      <c r="F5" t="s">
        <v>845</v>
      </c>
      <c r="G5" t="s">
        <v>843</v>
      </c>
      <c r="H5" t="s">
        <v>171</v>
      </c>
    </row>
    <row r="6" spans="1:8" ht="11.25">
      <c r="A6">
        <v>5</v>
      </c>
      <c r="B6" t="s">
        <v>585</v>
      </c>
      <c r="C6" t="s">
        <v>589</v>
      </c>
      <c r="D6" t="s">
        <v>590</v>
      </c>
      <c r="E6" t="s">
        <v>846</v>
      </c>
      <c r="F6" t="s">
        <v>847</v>
      </c>
      <c r="G6" t="s">
        <v>848</v>
      </c>
      <c r="H6" t="s">
        <v>170</v>
      </c>
    </row>
    <row r="7" spans="1:7" ht="11.25">
      <c r="A7">
        <v>6</v>
      </c>
      <c r="B7" t="s">
        <v>591</v>
      </c>
      <c r="C7" t="s">
        <v>593</v>
      </c>
      <c r="D7" t="s">
        <v>592</v>
      </c>
      <c r="E7" t="s">
        <v>849</v>
      </c>
      <c r="F7" t="s">
        <v>850</v>
      </c>
      <c r="G7" t="s">
        <v>851</v>
      </c>
    </row>
    <row r="8" spans="1:8" ht="11.25">
      <c r="A8">
        <v>7</v>
      </c>
      <c r="B8" t="s">
        <v>594</v>
      </c>
      <c r="C8" t="s">
        <v>596</v>
      </c>
      <c r="D8" t="s">
        <v>597</v>
      </c>
      <c r="E8" t="s">
        <v>852</v>
      </c>
      <c r="F8" t="s">
        <v>853</v>
      </c>
      <c r="G8" t="s">
        <v>854</v>
      </c>
      <c r="H8" t="s">
        <v>171</v>
      </c>
    </row>
    <row r="9" spans="1:8" ht="11.25">
      <c r="A9">
        <v>8</v>
      </c>
      <c r="B9" t="s">
        <v>594</v>
      </c>
      <c r="C9" t="s">
        <v>596</v>
      </c>
      <c r="D9" t="s">
        <v>597</v>
      </c>
      <c r="E9" t="s">
        <v>855</v>
      </c>
      <c r="F9" t="s">
        <v>856</v>
      </c>
      <c r="G9" t="s">
        <v>854</v>
      </c>
      <c r="H9" t="s">
        <v>170</v>
      </c>
    </row>
    <row r="10" spans="1:8" ht="11.25">
      <c r="A10">
        <v>9</v>
      </c>
      <c r="B10" t="s">
        <v>594</v>
      </c>
      <c r="C10" t="s">
        <v>596</v>
      </c>
      <c r="D10" t="s">
        <v>597</v>
      </c>
      <c r="E10" t="s">
        <v>857</v>
      </c>
      <c r="F10" t="s">
        <v>858</v>
      </c>
      <c r="G10" t="s">
        <v>854</v>
      </c>
      <c r="H10" t="s">
        <v>171</v>
      </c>
    </row>
    <row r="11" spans="1:8" ht="11.25">
      <c r="A11">
        <v>10</v>
      </c>
      <c r="B11" t="s">
        <v>594</v>
      </c>
      <c r="C11" t="s">
        <v>596</v>
      </c>
      <c r="D11" t="s">
        <v>597</v>
      </c>
      <c r="E11" t="s">
        <v>859</v>
      </c>
      <c r="F11" t="s">
        <v>860</v>
      </c>
      <c r="G11" t="s">
        <v>861</v>
      </c>
      <c r="H11" t="s">
        <v>171</v>
      </c>
    </row>
    <row r="12" spans="1:8" ht="11.25">
      <c r="A12">
        <v>11</v>
      </c>
      <c r="B12" t="s">
        <v>600</v>
      </c>
      <c r="C12" t="s">
        <v>602</v>
      </c>
      <c r="D12" t="s">
        <v>603</v>
      </c>
      <c r="E12" t="s">
        <v>857</v>
      </c>
      <c r="F12" t="s">
        <v>862</v>
      </c>
      <c r="G12" t="s">
        <v>863</v>
      </c>
      <c r="H12" t="s">
        <v>171</v>
      </c>
    </row>
    <row r="13" spans="1:8" ht="11.25">
      <c r="A13">
        <v>12</v>
      </c>
      <c r="B13" t="s">
        <v>600</v>
      </c>
      <c r="C13" t="s">
        <v>602</v>
      </c>
      <c r="D13" t="s">
        <v>603</v>
      </c>
      <c r="E13" t="s">
        <v>864</v>
      </c>
      <c r="F13" t="s">
        <v>865</v>
      </c>
      <c r="G13" t="s">
        <v>863</v>
      </c>
      <c r="H13" t="s">
        <v>171</v>
      </c>
    </row>
    <row r="14" spans="1:8" ht="11.25">
      <c r="A14">
        <v>13</v>
      </c>
      <c r="B14" t="s">
        <v>604</v>
      </c>
      <c r="C14" t="s">
        <v>606</v>
      </c>
      <c r="D14" t="s">
        <v>607</v>
      </c>
      <c r="E14" t="s">
        <v>866</v>
      </c>
      <c r="F14" t="s">
        <v>867</v>
      </c>
      <c r="G14" t="s">
        <v>868</v>
      </c>
      <c r="H14" t="s">
        <v>170</v>
      </c>
    </row>
    <row r="15" spans="1:8" ht="11.25">
      <c r="A15">
        <v>14</v>
      </c>
      <c r="B15" t="s">
        <v>608</v>
      </c>
      <c r="C15" t="s">
        <v>610</v>
      </c>
      <c r="D15" t="s">
        <v>611</v>
      </c>
      <c r="E15" t="s">
        <v>869</v>
      </c>
      <c r="F15" t="s">
        <v>845</v>
      </c>
      <c r="G15" t="s">
        <v>870</v>
      </c>
      <c r="H15" t="s">
        <v>171</v>
      </c>
    </row>
    <row r="16" spans="1:8" ht="11.25">
      <c r="A16">
        <v>15</v>
      </c>
      <c r="B16" t="s">
        <v>612</v>
      </c>
      <c r="C16" t="s">
        <v>614</v>
      </c>
      <c r="D16" t="s">
        <v>615</v>
      </c>
      <c r="E16" t="s">
        <v>871</v>
      </c>
      <c r="F16" t="s">
        <v>872</v>
      </c>
      <c r="G16" t="s">
        <v>873</v>
      </c>
      <c r="H16" t="s">
        <v>170</v>
      </c>
    </row>
    <row r="17" spans="1:8" ht="11.25">
      <c r="A17">
        <v>16</v>
      </c>
      <c r="B17" t="s">
        <v>612</v>
      </c>
      <c r="C17" t="s">
        <v>616</v>
      </c>
      <c r="D17" t="s">
        <v>617</v>
      </c>
      <c r="E17" t="s">
        <v>874</v>
      </c>
      <c r="F17" t="s">
        <v>845</v>
      </c>
      <c r="G17" t="s">
        <v>875</v>
      </c>
      <c r="H17" t="s">
        <v>171</v>
      </c>
    </row>
    <row r="18" spans="1:8" ht="11.25">
      <c r="A18">
        <v>17</v>
      </c>
      <c r="B18" t="s">
        <v>618</v>
      </c>
      <c r="C18" t="s">
        <v>618</v>
      </c>
      <c r="D18" t="s">
        <v>619</v>
      </c>
      <c r="E18" t="s">
        <v>876</v>
      </c>
      <c r="F18" t="s">
        <v>877</v>
      </c>
      <c r="G18" t="s">
        <v>878</v>
      </c>
      <c r="H18" t="s">
        <v>171</v>
      </c>
    </row>
    <row r="19" spans="1:8" ht="11.25">
      <c r="A19">
        <v>18</v>
      </c>
      <c r="B19" t="s">
        <v>618</v>
      </c>
      <c r="C19" t="s">
        <v>618</v>
      </c>
      <c r="D19" t="s">
        <v>619</v>
      </c>
      <c r="E19" t="s">
        <v>879</v>
      </c>
      <c r="F19" t="s">
        <v>880</v>
      </c>
      <c r="G19" t="s">
        <v>881</v>
      </c>
      <c r="H19" t="s">
        <v>171</v>
      </c>
    </row>
    <row r="20" spans="1:8" ht="11.25">
      <c r="A20">
        <v>19</v>
      </c>
      <c r="B20" t="s">
        <v>618</v>
      </c>
      <c r="C20" t="s">
        <v>618</v>
      </c>
      <c r="D20" t="s">
        <v>619</v>
      </c>
      <c r="E20" t="s">
        <v>882</v>
      </c>
      <c r="F20" t="s">
        <v>883</v>
      </c>
      <c r="G20" t="s">
        <v>884</v>
      </c>
      <c r="H20" t="s">
        <v>171</v>
      </c>
    </row>
    <row r="21" spans="1:8" ht="11.25">
      <c r="A21">
        <v>20</v>
      </c>
      <c r="B21" t="s">
        <v>618</v>
      </c>
      <c r="C21" t="s">
        <v>618</v>
      </c>
      <c r="D21" t="s">
        <v>619</v>
      </c>
      <c r="E21" t="s">
        <v>885</v>
      </c>
      <c r="F21" t="s">
        <v>886</v>
      </c>
      <c r="G21" t="s">
        <v>887</v>
      </c>
      <c r="H21" t="s">
        <v>171</v>
      </c>
    </row>
    <row r="22" spans="1:8" ht="11.25">
      <c r="A22">
        <v>21</v>
      </c>
      <c r="B22" t="s">
        <v>618</v>
      </c>
      <c r="C22" t="s">
        <v>618</v>
      </c>
      <c r="D22" t="s">
        <v>619</v>
      </c>
      <c r="E22" t="s">
        <v>888</v>
      </c>
      <c r="F22" t="s">
        <v>889</v>
      </c>
      <c r="G22" t="s">
        <v>884</v>
      </c>
      <c r="H22" t="s">
        <v>171</v>
      </c>
    </row>
    <row r="23" spans="1:8" ht="11.25">
      <c r="A23">
        <v>22</v>
      </c>
      <c r="B23" t="s">
        <v>890</v>
      </c>
      <c r="C23" t="s">
        <v>891</v>
      </c>
      <c r="D23" t="s">
        <v>892</v>
      </c>
      <c r="E23" t="s">
        <v>893</v>
      </c>
      <c r="F23" t="s">
        <v>894</v>
      </c>
      <c r="G23" t="s">
        <v>895</v>
      </c>
      <c r="H23" t="s">
        <v>170</v>
      </c>
    </row>
    <row r="24" spans="1:8" ht="11.25">
      <c r="A24">
        <v>23</v>
      </c>
      <c r="B24" t="s">
        <v>620</v>
      </c>
      <c r="C24" t="s">
        <v>622</v>
      </c>
      <c r="D24" t="s">
        <v>623</v>
      </c>
      <c r="E24" t="s">
        <v>896</v>
      </c>
      <c r="F24" t="s">
        <v>845</v>
      </c>
      <c r="G24" t="s">
        <v>897</v>
      </c>
      <c r="H24" t="s">
        <v>170</v>
      </c>
    </row>
    <row r="25" spans="1:8" ht="11.25">
      <c r="A25">
        <v>24</v>
      </c>
      <c r="B25" t="s">
        <v>624</v>
      </c>
      <c r="C25" t="s">
        <v>626</v>
      </c>
      <c r="D25" t="s">
        <v>627</v>
      </c>
      <c r="E25" t="s">
        <v>898</v>
      </c>
      <c r="F25" t="s">
        <v>845</v>
      </c>
      <c r="G25" t="s">
        <v>899</v>
      </c>
      <c r="H25" t="s">
        <v>170</v>
      </c>
    </row>
    <row r="26" spans="1:8" ht="11.25">
      <c r="A26">
        <v>25</v>
      </c>
      <c r="B26" t="s">
        <v>628</v>
      </c>
      <c r="C26" t="s">
        <v>630</v>
      </c>
      <c r="D26" t="s">
        <v>631</v>
      </c>
      <c r="E26" t="s">
        <v>900</v>
      </c>
      <c r="F26" t="s">
        <v>845</v>
      </c>
      <c r="G26" t="s">
        <v>901</v>
      </c>
      <c r="H26" t="s">
        <v>171</v>
      </c>
    </row>
    <row r="27" spans="1:8" ht="11.25">
      <c r="A27">
        <v>26</v>
      </c>
      <c r="B27" t="s">
        <v>632</v>
      </c>
      <c r="C27" t="s">
        <v>634</v>
      </c>
      <c r="D27" t="s">
        <v>635</v>
      </c>
      <c r="E27" t="s">
        <v>902</v>
      </c>
      <c r="F27" t="s">
        <v>845</v>
      </c>
      <c r="G27" t="s">
        <v>903</v>
      </c>
      <c r="H27" t="s">
        <v>171</v>
      </c>
    </row>
    <row r="28" spans="1:8" ht="11.25">
      <c r="A28">
        <v>27</v>
      </c>
      <c r="B28" t="s">
        <v>637</v>
      </c>
      <c r="C28" t="s">
        <v>639</v>
      </c>
      <c r="D28" t="s">
        <v>638</v>
      </c>
      <c r="E28" t="s">
        <v>904</v>
      </c>
      <c r="F28" t="s">
        <v>905</v>
      </c>
      <c r="G28" t="s">
        <v>906</v>
      </c>
      <c r="H28" t="s">
        <v>171</v>
      </c>
    </row>
    <row r="29" spans="1:8" ht="11.25">
      <c r="A29">
        <v>28</v>
      </c>
      <c r="B29" t="s">
        <v>640</v>
      </c>
      <c r="C29" t="s">
        <v>642</v>
      </c>
      <c r="D29" t="s">
        <v>643</v>
      </c>
      <c r="E29" t="s">
        <v>907</v>
      </c>
      <c r="F29" t="s">
        <v>845</v>
      </c>
      <c r="G29" t="s">
        <v>908</v>
      </c>
      <c r="H29" t="s">
        <v>170</v>
      </c>
    </row>
    <row r="30" spans="1:8" ht="11.25">
      <c r="A30">
        <v>29</v>
      </c>
      <c r="B30" t="s">
        <v>644</v>
      </c>
      <c r="C30" t="s">
        <v>646</v>
      </c>
      <c r="D30" t="s">
        <v>647</v>
      </c>
      <c r="E30" t="s">
        <v>909</v>
      </c>
      <c r="F30" t="s">
        <v>845</v>
      </c>
      <c r="G30" t="s">
        <v>910</v>
      </c>
      <c r="H30" t="s">
        <v>171</v>
      </c>
    </row>
    <row r="31" spans="1:8" ht="11.25">
      <c r="A31">
        <v>30</v>
      </c>
      <c r="B31" t="s">
        <v>648</v>
      </c>
      <c r="C31" t="s">
        <v>650</v>
      </c>
      <c r="D31" t="s">
        <v>651</v>
      </c>
      <c r="E31" t="s">
        <v>911</v>
      </c>
      <c r="F31" t="s">
        <v>845</v>
      </c>
      <c r="G31" t="s">
        <v>912</v>
      </c>
      <c r="H31" t="s">
        <v>171</v>
      </c>
    </row>
    <row r="32" spans="1:8" ht="11.25">
      <c r="A32">
        <v>31</v>
      </c>
      <c r="B32" t="s">
        <v>648</v>
      </c>
      <c r="C32" t="s">
        <v>652</v>
      </c>
      <c r="D32" t="s">
        <v>653</v>
      </c>
      <c r="E32" t="s">
        <v>913</v>
      </c>
      <c r="F32" t="s">
        <v>914</v>
      </c>
      <c r="G32" t="s">
        <v>915</v>
      </c>
      <c r="H32" t="s">
        <v>170</v>
      </c>
    </row>
    <row r="33" spans="1:8" ht="11.25">
      <c r="A33">
        <v>32</v>
      </c>
      <c r="B33" t="s">
        <v>648</v>
      </c>
      <c r="C33" t="s">
        <v>654</v>
      </c>
      <c r="D33" t="s">
        <v>655</v>
      </c>
      <c r="E33" t="s">
        <v>916</v>
      </c>
      <c r="F33" t="s">
        <v>917</v>
      </c>
      <c r="G33" t="s">
        <v>915</v>
      </c>
      <c r="H33" t="s">
        <v>170</v>
      </c>
    </row>
    <row r="34" spans="1:8" ht="11.25">
      <c r="A34">
        <v>33</v>
      </c>
      <c r="B34" t="s">
        <v>648</v>
      </c>
      <c r="C34" t="s">
        <v>656</v>
      </c>
      <c r="D34" t="s">
        <v>657</v>
      </c>
      <c r="E34" t="s">
        <v>918</v>
      </c>
      <c r="F34" t="s">
        <v>919</v>
      </c>
      <c r="G34" t="s">
        <v>915</v>
      </c>
      <c r="H34" t="s">
        <v>170</v>
      </c>
    </row>
    <row r="35" spans="1:8" ht="11.25">
      <c r="A35">
        <v>34</v>
      </c>
      <c r="B35" t="s">
        <v>648</v>
      </c>
      <c r="C35" t="s">
        <v>658</v>
      </c>
      <c r="D35" t="s">
        <v>659</v>
      </c>
      <c r="E35" t="s">
        <v>920</v>
      </c>
      <c r="F35" t="s">
        <v>921</v>
      </c>
      <c r="G35" t="s">
        <v>915</v>
      </c>
      <c r="H35" t="s">
        <v>170</v>
      </c>
    </row>
    <row r="36" spans="1:8" ht="11.25">
      <c r="A36">
        <v>35</v>
      </c>
      <c r="B36" t="s">
        <v>660</v>
      </c>
      <c r="C36" t="s">
        <v>662</v>
      </c>
      <c r="D36" t="s">
        <v>663</v>
      </c>
      <c r="E36" t="s">
        <v>922</v>
      </c>
      <c r="F36" t="s">
        <v>923</v>
      </c>
      <c r="G36" t="s">
        <v>924</v>
      </c>
      <c r="H36" t="s">
        <v>171</v>
      </c>
    </row>
    <row r="37" spans="1:8" ht="11.25">
      <c r="A37">
        <v>36</v>
      </c>
      <c r="B37" t="s">
        <v>664</v>
      </c>
      <c r="C37" t="s">
        <v>666</v>
      </c>
      <c r="D37" t="s">
        <v>667</v>
      </c>
      <c r="E37" t="s">
        <v>925</v>
      </c>
      <c r="F37" t="s">
        <v>926</v>
      </c>
      <c r="G37" t="s">
        <v>927</v>
      </c>
      <c r="H37" t="s">
        <v>170</v>
      </c>
    </row>
    <row r="38" spans="1:8" ht="11.25">
      <c r="A38">
        <v>37</v>
      </c>
      <c r="B38" t="s">
        <v>664</v>
      </c>
      <c r="C38" t="s">
        <v>668</v>
      </c>
      <c r="D38" t="s">
        <v>669</v>
      </c>
      <c r="E38" t="s">
        <v>928</v>
      </c>
      <c r="F38" t="s">
        <v>929</v>
      </c>
      <c r="G38" t="s">
        <v>927</v>
      </c>
      <c r="H38" t="s">
        <v>170</v>
      </c>
    </row>
    <row r="39" spans="1:8" ht="11.25">
      <c r="A39">
        <v>38</v>
      </c>
      <c r="B39" t="s">
        <v>670</v>
      </c>
      <c r="C39" t="s">
        <v>672</v>
      </c>
      <c r="D39" t="s">
        <v>673</v>
      </c>
      <c r="E39" t="s">
        <v>930</v>
      </c>
      <c r="F39" t="s">
        <v>931</v>
      </c>
      <c r="G39" t="s">
        <v>932</v>
      </c>
      <c r="H39" t="s">
        <v>170</v>
      </c>
    </row>
    <row r="40" spans="1:8" ht="11.25">
      <c r="A40">
        <v>39</v>
      </c>
      <c r="B40" t="s">
        <v>674</v>
      </c>
      <c r="C40" t="s">
        <v>676</v>
      </c>
      <c r="D40" t="s">
        <v>677</v>
      </c>
      <c r="E40" t="s">
        <v>933</v>
      </c>
      <c r="F40" t="s">
        <v>934</v>
      </c>
      <c r="G40" t="s">
        <v>935</v>
      </c>
      <c r="H40" t="s">
        <v>170</v>
      </c>
    </row>
    <row r="41" spans="1:8" ht="11.25">
      <c r="A41">
        <v>40</v>
      </c>
      <c r="B41" t="s">
        <v>678</v>
      </c>
      <c r="C41" t="s">
        <v>680</v>
      </c>
      <c r="D41" t="s">
        <v>681</v>
      </c>
      <c r="E41" t="s">
        <v>936</v>
      </c>
      <c r="F41" t="s">
        <v>937</v>
      </c>
      <c r="G41" t="s">
        <v>938</v>
      </c>
      <c r="H41" t="s">
        <v>170</v>
      </c>
    </row>
    <row r="42" spans="1:8" ht="11.25">
      <c r="A42">
        <v>41</v>
      </c>
      <c r="B42" t="s">
        <v>678</v>
      </c>
      <c r="C42" t="s">
        <v>682</v>
      </c>
      <c r="D42" t="s">
        <v>683</v>
      </c>
      <c r="E42" t="s">
        <v>939</v>
      </c>
      <c r="F42" t="s">
        <v>940</v>
      </c>
      <c r="G42" t="s">
        <v>938</v>
      </c>
      <c r="H42" t="s">
        <v>170</v>
      </c>
    </row>
    <row r="43" spans="1:8" ht="11.25">
      <c r="A43">
        <v>42</v>
      </c>
      <c r="B43" t="s">
        <v>678</v>
      </c>
      <c r="C43" t="s">
        <v>682</v>
      </c>
      <c r="D43" t="s">
        <v>683</v>
      </c>
      <c r="E43" t="s">
        <v>941</v>
      </c>
      <c r="F43" t="s">
        <v>942</v>
      </c>
      <c r="G43" t="s">
        <v>938</v>
      </c>
      <c r="H43" t="s">
        <v>170</v>
      </c>
    </row>
    <row r="44" spans="1:8" ht="11.25">
      <c r="A44">
        <v>43</v>
      </c>
      <c r="B44" t="s">
        <v>684</v>
      </c>
      <c r="C44" t="s">
        <v>686</v>
      </c>
      <c r="D44" t="s">
        <v>687</v>
      </c>
      <c r="E44" t="s">
        <v>943</v>
      </c>
      <c r="F44" t="s">
        <v>845</v>
      </c>
      <c r="G44" t="s">
        <v>944</v>
      </c>
      <c r="H44" t="s">
        <v>171</v>
      </c>
    </row>
    <row r="45" spans="1:8" ht="11.25">
      <c r="A45">
        <v>44</v>
      </c>
      <c r="B45" t="s">
        <v>688</v>
      </c>
      <c r="C45" t="s">
        <v>690</v>
      </c>
      <c r="D45" t="s">
        <v>691</v>
      </c>
      <c r="E45" t="s">
        <v>945</v>
      </c>
      <c r="F45" t="s">
        <v>845</v>
      </c>
      <c r="G45" t="s">
        <v>946</v>
      </c>
      <c r="H45" t="s">
        <v>171</v>
      </c>
    </row>
    <row r="46" spans="1:8" ht="11.25">
      <c r="A46">
        <v>45</v>
      </c>
      <c r="B46" t="s">
        <v>692</v>
      </c>
      <c r="C46" t="s">
        <v>694</v>
      </c>
      <c r="D46" t="s">
        <v>695</v>
      </c>
      <c r="E46" t="s">
        <v>947</v>
      </c>
      <c r="F46" t="s">
        <v>948</v>
      </c>
      <c r="G46" t="s">
        <v>949</v>
      </c>
      <c r="H46" t="s">
        <v>170</v>
      </c>
    </row>
    <row r="47" spans="1:8" ht="11.25">
      <c r="A47">
        <v>46</v>
      </c>
      <c r="B47" t="s">
        <v>696</v>
      </c>
      <c r="C47" t="s">
        <v>698</v>
      </c>
      <c r="D47" t="s">
        <v>699</v>
      </c>
      <c r="E47" t="s">
        <v>950</v>
      </c>
      <c r="F47" t="s">
        <v>951</v>
      </c>
      <c r="G47" t="s">
        <v>952</v>
      </c>
      <c r="H47" t="s">
        <v>171</v>
      </c>
    </row>
    <row r="48" spans="1:8" ht="11.25">
      <c r="A48">
        <v>47</v>
      </c>
      <c r="B48" t="s">
        <v>700</v>
      </c>
      <c r="C48" t="s">
        <v>702</v>
      </c>
      <c r="D48" t="s">
        <v>703</v>
      </c>
      <c r="E48" t="s">
        <v>953</v>
      </c>
      <c r="F48" t="s">
        <v>954</v>
      </c>
      <c r="G48" t="s">
        <v>955</v>
      </c>
      <c r="H48" t="s">
        <v>170</v>
      </c>
    </row>
    <row r="49" spans="1:8" ht="11.25">
      <c r="A49">
        <v>48</v>
      </c>
      <c r="B49" t="s">
        <v>704</v>
      </c>
      <c r="C49" t="s">
        <v>704</v>
      </c>
      <c r="D49" t="s">
        <v>705</v>
      </c>
      <c r="E49" t="s">
        <v>956</v>
      </c>
      <c r="F49" t="s">
        <v>957</v>
      </c>
      <c r="G49" t="s">
        <v>927</v>
      </c>
      <c r="H49" t="s">
        <v>170</v>
      </c>
    </row>
    <row r="50" spans="1:8" ht="11.25">
      <c r="A50">
        <v>49</v>
      </c>
      <c r="B50" t="s">
        <v>708</v>
      </c>
      <c r="C50" t="s">
        <v>710</v>
      </c>
      <c r="D50" t="s">
        <v>711</v>
      </c>
      <c r="E50" t="s">
        <v>958</v>
      </c>
      <c r="F50" t="s">
        <v>845</v>
      </c>
      <c r="G50" t="s">
        <v>959</v>
      </c>
      <c r="H50" t="s">
        <v>171</v>
      </c>
    </row>
    <row r="51" spans="1:8" ht="11.25">
      <c r="A51">
        <v>50</v>
      </c>
      <c r="B51" t="s">
        <v>708</v>
      </c>
      <c r="C51" t="s">
        <v>712</v>
      </c>
      <c r="D51" t="s">
        <v>713</v>
      </c>
      <c r="E51" t="s">
        <v>960</v>
      </c>
      <c r="F51" t="s">
        <v>961</v>
      </c>
      <c r="G51" t="s">
        <v>962</v>
      </c>
      <c r="H51" t="s">
        <v>171</v>
      </c>
    </row>
    <row r="52" spans="1:8" ht="11.25">
      <c r="A52">
        <v>51</v>
      </c>
      <c r="B52" t="s">
        <v>714</v>
      </c>
      <c r="C52" t="s">
        <v>716</v>
      </c>
      <c r="D52" t="s">
        <v>717</v>
      </c>
      <c r="E52" t="s">
        <v>953</v>
      </c>
      <c r="F52" t="s">
        <v>954</v>
      </c>
      <c r="G52" t="s">
        <v>963</v>
      </c>
      <c r="H52" t="s">
        <v>171</v>
      </c>
    </row>
    <row r="53" spans="1:8" ht="11.25">
      <c r="A53">
        <v>52</v>
      </c>
      <c r="B53" t="s">
        <v>718</v>
      </c>
      <c r="C53" t="s">
        <v>720</v>
      </c>
      <c r="D53" t="s">
        <v>721</v>
      </c>
      <c r="E53" t="s">
        <v>964</v>
      </c>
      <c r="F53" t="s">
        <v>965</v>
      </c>
      <c r="G53" t="s">
        <v>966</v>
      </c>
      <c r="H53" t="s">
        <v>170</v>
      </c>
    </row>
    <row r="54" spans="1:8" ht="11.25">
      <c r="A54">
        <v>53</v>
      </c>
      <c r="B54" t="s">
        <v>718</v>
      </c>
      <c r="C54" t="s">
        <v>722</v>
      </c>
      <c r="D54" t="s">
        <v>723</v>
      </c>
      <c r="E54" t="s">
        <v>967</v>
      </c>
      <c r="F54" t="s">
        <v>968</v>
      </c>
      <c r="G54" t="s">
        <v>966</v>
      </c>
      <c r="H54" t="s">
        <v>171</v>
      </c>
    </row>
    <row r="55" spans="1:8" ht="11.25">
      <c r="A55">
        <v>54</v>
      </c>
      <c r="B55" t="s">
        <v>724</v>
      </c>
      <c r="C55" t="s">
        <v>726</v>
      </c>
      <c r="D55" t="s">
        <v>727</v>
      </c>
      <c r="E55" t="s">
        <v>969</v>
      </c>
      <c r="F55" t="s">
        <v>970</v>
      </c>
      <c r="G55" t="s">
        <v>971</v>
      </c>
      <c r="H55" t="s">
        <v>171</v>
      </c>
    </row>
    <row r="56" spans="1:8" ht="11.25">
      <c r="A56">
        <v>55</v>
      </c>
      <c r="B56" t="s">
        <v>724</v>
      </c>
      <c r="C56" t="s">
        <v>726</v>
      </c>
      <c r="D56" t="s">
        <v>727</v>
      </c>
      <c r="E56" t="s">
        <v>972</v>
      </c>
      <c r="F56" t="s">
        <v>973</v>
      </c>
      <c r="G56" t="s">
        <v>971</v>
      </c>
      <c r="H56" t="s">
        <v>171</v>
      </c>
    </row>
    <row r="57" spans="1:8" ht="11.25">
      <c r="A57">
        <v>56</v>
      </c>
      <c r="B57" t="s">
        <v>730</v>
      </c>
      <c r="C57" t="s">
        <v>732</v>
      </c>
      <c r="D57" t="s">
        <v>733</v>
      </c>
      <c r="E57" t="s">
        <v>974</v>
      </c>
      <c r="F57" t="s">
        <v>845</v>
      </c>
      <c r="G57" t="s">
        <v>975</v>
      </c>
      <c r="H57" t="s">
        <v>170</v>
      </c>
    </row>
    <row r="58" spans="1:8" ht="11.25">
      <c r="A58">
        <v>57</v>
      </c>
      <c r="B58" t="s">
        <v>734</v>
      </c>
      <c r="C58" t="s">
        <v>618</v>
      </c>
      <c r="D58" t="s">
        <v>736</v>
      </c>
      <c r="E58" t="s">
        <v>976</v>
      </c>
      <c r="F58" t="s">
        <v>977</v>
      </c>
      <c r="G58" t="s">
        <v>978</v>
      </c>
      <c r="H58" t="s">
        <v>171</v>
      </c>
    </row>
    <row r="59" spans="1:8" ht="11.25">
      <c r="A59">
        <v>58</v>
      </c>
      <c r="B59" t="s">
        <v>734</v>
      </c>
      <c r="C59" t="s">
        <v>737</v>
      </c>
      <c r="D59" t="s">
        <v>738</v>
      </c>
      <c r="E59" t="s">
        <v>979</v>
      </c>
      <c r="F59" t="s">
        <v>845</v>
      </c>
      <c r="G59" t="s">
        <v>980</v>
      </c>
      <c r="H59" t="s">
        <v>171</v>
      </c>
    </row>
    <row r="60" spans="1:8" ht="11.25">
      <c r="A60">
        <v>59</v>
      </c>
      <c r="B60" t="s">
        <v>734</v>
      </c>
      <c r="C60" t="s">
        <v>739</v>
      </c>
      <c r="D60" t="s">
        <v>740</v>
      </c>
      <c r="E60" t="s">
        <v>981</v>
      </c>
      <c r="F60" t="s">
        <v>982</v>
      </c>
      <c r="G60" t="s">
        <v>878</v>
      </c>
      <c r="H60" t="s">
        <v>171</v>
      </c>
    </row>
    <row r="61" spans="1:8" ht="11.25">
      <c r="A61">
        <v>60</v>
      </c>
      <c r="B61" t="s">
        <v>743</v>
      </c>
      <c r="C61" t="s">
        <v>745</v>
      </c>
      <c r="D61" t="s">
        <v>746</v>
      </c>
      <c r="E61" t="s">
        <v>983</v>
      </c>
      <c r="F61" t="s">
        <v>984</v>
      </c>
      <c r="G61" t="s">
        <v>985</v>
      </c>
      <c r="H61" t="s">
        <v>170</v>
      </c>
    </row>
    <row r="62" spans="1:8" ht="11.25">
      <c r="A62">
        <v>61</v>
      </c>
      <c r="B62" t="s">
        <v>743</v>
      </c>
      <c r="C62" t="s">
        <v>747</v>
      </c>
      <c r="D62" t="s">
        <v>748</v>
      </c>
      <c r="E62" t="s">
        <v>950</v>
      </c>
      <c r="F62" t="s">
        <v>986</v>
      </c>
      <c r="G62" t="s">
        <v>985</v>
      </c>
      <c r="H62" t="s">
        <v>170</v>
      </c>
    </row>
    <row r="63" spans="1:8" ht="11.25">
      <c r="A63">
        <v>62</v>
      </c>
      <c r="B63" t="s">
        <v>743</v>
      </c>
      <c r="C63" t="s">
        <v>749</v>
      </c>
      <c r="D63" t="s">
        <v>750</v>
      </c>
      <c r="E63" t="s">
        <v>987</v>
      </c>
      <c r="F63" t="s">
        <v>988</v>
      </c>
      <c r="G63" t="s">
        <v>985</v>
      </c>
      <c r="H63" t="s">
        <v>170</v>
      </c>
    </row>
    <row r="64" spans="1:8" ht="11.25">
      <c r="A64">
        <v>63</v>
      </c>
      <c r="B64" t="s">
        <v>743</v>
      </c>
      <c r="C64" t="s">
        <v>751</v>
      </c>
      <c r="D64" t="s">
        <v>752</v>
      </c>
      <c r="E64" t="s">
        <v>989</v>
      </c>
      <c r="F64" t="s">
        <v>990</v>
      </c>
      <c r="G64" t="s">
        <v>985</v>
      </c>
      <c r="H64" t="s">
        <v>170</v>
      </c>
    </row>
    <row r="65" spans="1:8" ht="11.25">
      <c r="A65">
        <v>64</v>
      </c>
      <c r="B65" t="s">
        <v>743</v>
      </c>
      <c r="C65" t="s">
        <v>753</v>
      </c>
      <c r="D65" t="s">
        <v>754</v>
      </c>
      <c r="E65" t="s">
        <v>991</v>
      </c>
      <c r="F65" t="s">
        <v>992</v>
      </c>
      <c r="G65" t="s">
        <v>985</v>
      </c>
      <c r="H65" t="s">
        <v>170</v>
      </c>
    </row>
    <row r="66" spans="1:8" ht="11.25">
      <c r="A66">
        <v>65</v>
      </c>
      <c r="B66" t="s">
        <v>743</v>
      </c>
      <c r="C66" t="s">
        <v>755</v>
      </c>
      <c r="D66" t="s">
        <v>756</v>
      </c>
      <c r="E66" t="s">
        <v>993</v>
      </c>
      <c r="F66" t="s">
        <v>994</v>
      </c>
      <c r="G66" t="s">
        <v>985</v>
      </c>
      <c r="H66" t="s">
        <v>170</v>
      </c>
    </row>
    <row r="67" spans="1:8" ht="11.25">
      <c r="A67">
        <v>66</v>
      </c>
      <c r="B67" t="s">
        <v>743</v>
      </c>
      <c r="C67" t="s">
        <v>757</v>
      </c>
      <c r="D67" t="s">
        <v>758</v>
      </c>
      <c r="E67" t="s">
        <v>995</v>
      </c>
      <c r="F67" t="s">
        <v>996</v>
      </c>
      <c r="G67" t="s">
        <v>985</v>
      </c>
      <c r="H67" t="s">
        <v>170</v>
      </c>
    </row>
    <row r="68" spans="1:8" ht="11.25">
      <c r="A68">
        <v>67</v>
      </c>
      <c r="B68" t="s">
        <v>743</v>
      </c>
      <c r="C68" t="s">
        <v>759</v>
      </c>
      <c r="D68" t="s">
        <v>760</v>
      </c>
      <c r="E68" t="s">
        <v>997</v>
      </c>
      <c r="F68" t="s">
        <v>998</v>
      </c>
      <c r="G68" t="s">
        <v>985</v>
      </c>
      <c r="H68" t="s">
        <v>170</v>
      </c>
    </row>
    <row r="69" spans="1:8" ht="11.25">
      <c r="A69">
        <v>68</v>
      </c>
      <c r="B69" t="s">
        <v>761</v>
      </c>
      <c r="C69" t="s">
        <v>763</v>
      </c>
      <c r="D69" t="s">
        <v>764</v>
      </c>
      <c r="E69" t="s">
        <v>999</v>
      </c>
      <c r="F69" t="s">
        <v>1000</v>
      </c>
      <c r="G69" t="s">
        <v>1001</v>
      </c>
      <c r="H69" t="s">
        <v>170</v>
      </c>
    </row>
    <row r="70" spans="1:8" ht="11.25">
      <c r="A70">
        <v>69</v>
      </c>
      <c r="B70" t="s">
        <v>761</v>
      </c>
      <c r="C70" t="s">
        <v>765</v>
      </c>
      <c r="D70" t="s">
        <v>766</v>
      </c>
      <c r="E70" t="s">
        <v>1002</v>
      </c>
      <c r="F70" t="s">
        <v>1003</v>
      </c>
      <c r="G70" t="s">
        <v>1001</v>
      </c>
      <c r="H70" t="s">
        <v>171</v>
      </c>
    </row>
    <row r="71" spans="1:8" ht="11.25">
      <c r="A71">
        <v>70</v>
      </c>
      <c r="B71" t="s">
        <v>761</v>
      </c>
      <c r="C71" t="s">
        <v>767</v>
      </c>
      <c r="D71" t="s">
        <v>768</v>
      </c>
      <c r="E71" t="s">
        <v>1004</v>
      </c>
      <c r="F71" t="s">
        <v>1005</v>
      </c>
      <c r="G71" t="s">
        <v>1001</v>
      </c>
      <c r="H71" t="s">
        <v>171</v>
      </c>
    </row>
    <row r="72" spans="1:8" ht="11.25">
      <c r="A72">
        <v>71</v>
      </c>
      <c r="B72" t="s">
        <v>761</v>
      </c>
      <c r="C72" t="s">
        <v>769</v>
      </c>
      <c r="D72" t="s">
        <v>770</v>
      </c>
      <c r="E72" t="s">
        <v>1006</v>
      </c>
      <c r="F72" t="s">
        <v>1007</v>
      </c>
      <c r="G72" t="s">
        <v>1001</v>
      </c>
      <c r="H72" t="s">
        <v>171</v>
      </c>
    </row>
    <row r="73" spans="1:8" ht="11.25">
      <c r="A73">
        <v>72</v>
      </c>
      <c r="B73" t="s">
        <v>761</v>
      </c>
      <c r="C73" t="s">
        <v>769</v>
      </c>
      <c r="D73" t="s">
        <v>770</v>
      </c>
      <c r="E73" t="s">
        <v>1008</v>
      </c>
      <c r="F73" t="s">
        <v>1009</v>
      </c>
      <c r="G73" t="s">
        <v>1001</v>
      </c>
      <c r="H73" t="s">
        <v>171</v>
      </c>
    </row>
    <row r="74" spans="1:8" ht="11.25">
      <c r="A74">
        <v>73</v>
      </c>
      <c r="B74" t="s">
        <v>771</v>
      </c>
      <c r="C74" t="s">
        <v>773</v>
      </c>
      <c r="D74" t="s">
        <v>774</v>
      </c>
      <c r="E74" t="s">
        <v>1010</v>
      </c>
      <c r="F74" t="s">
        <v>1011</v>
      </c>
      <c r="G74" t="s">
        <v>1012</v>
      </c>
      <c r="H74" t="s">
        <v>170</v>
      </c>
    </row>
    <row r="75" spans="1:8" ht="11.25">
      <c r="A75">
        <v>74</v>
      </c>
      <c r="B75" t="s">
        <v>779</v>
      </c>
      <c r="C75" t="s">
        <v>781</v>
      </c>
      <c r="D75" t="s">
        <v>782</v>
      </c>
      <c r="E75" t="s">
        <v>1013</v>
      </c>
      <c r="F75" t="s">
        <v>1014</v>
      </c>
      <c r="G75" t="s">
        <v>1015</v>
      </c>
      <c r="H75" t="s">
        <v>171</v>
      </c>
    </row>
    <row r="76" spans="1:8" ht="11.25">
      <c r="A76">
        <v>75</v>
      </c>
      <c r="B76" t="s">
        <v>779</v>
      </c>
      <c r="C76" t="s">
        <v>783</v>
      </c>
      <c r="D76" t="s">
        <v>784</v>
      </c>
      <c r="E76" t="s">
        <v>936</v>
      </c>
      <c r="F76" t="s">
        <v>1016</v>
      </c>
      <c r="G76" t="s">
        <v>1017</v>
      </c>
      <c r="H76" t="s">
        <v>171</v>
      </c>
    </row>
    <row r="77" spans="1:8" ht="11.25">
      <c r="A77">
        <v>76</v>
      </c>
      <c r="B77" t="s">
        <v>779</v>
      </c>
      <c r="C77" t="s">
        <v>785</v>
      </c>
      <c r="D77" t="s">
        <v>786</v>
      </c>
      <c r="E77" t="s">
        <v>1018</v>
      </c>
      <c r="F77" t="s">
        <v>1019</v>
      </c>
      <c r="G77" t="s">
        <v>1015</v>
      </c>
      <c r="H77" t="s">
        <v>171</v>
      </c>
    </row>
    <row r="78" spans="1:8" ht="11.25">
      <c r="A78">
        <v>77</v>
      </c>
      <c r="B78" t="s">
        <v>787</v>
      </c>
      <c r="C78" t="s">
        <v>789</v>
      </c>
      <c r="D78" t="s">
        <v>790</v>
      </c>
      <c r="E78" t="s">
        <v>1020</v>
      </c>
      <c r="F78" t="s">
        <v>1021</v>
      </c>
      <c r="G78" t="s">
        <v>1022</v>
      </c>
      <c r="H78" t="s">
        <v>171</v>
      </c>
    </row>
    <row r="79" spans="1:8" ht="11.25">
      <c r="A79">
        <v>78</v>
      </c>
      <c r="B79" t="s">
        <v>787</v>
      </c>
      <c r="C79" t="s">
        <v>789</v>
      </c>
      <c r="D79" t="s">
        <v>790</v>
      </c>
      <c r="E79" t="s">
        <v>1023</v>
      </c>
      <c r="F79" t="s">
        <v>894</v>
      </c>
      <c r="G79" t="s">
        <v>1024</v>
      </c>
      <c r="H79" t="s">
        <v>171</v>
      </c>
    </row>
    <row r="80" spans="1:8" ht="11.25">
      <c r="A80">
        <v>79</v>
      </c>
      <c r="B80" t="s">
        <v>787</v>
      </c>
      <c r="C80" t="s">
        <v>791</v>
      </c>
      <c r="D80" t="s">
        <v>792</v>
      </c>
      <c r="E80" t="s">
        <v>1025</v>
      </c>
      <c r="F80" t="s">
        <v>1026</v>
      </c>
      <c r="G80" t="s">
        <v>1022</v>
      </c>
      <c r="H80" t="s">
        <v>170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501">
    <tabColor indexed="23"/>
  </sheetPr>
  <dimension ref="A1:A1"/>
  <sheetViews>
    <sheetView workbookViewId="0" topLeftCell="A1">
      <selection activeCell="G35" sqref="G35"/>
    </sheetView>
  </sheetViews>
  <sheetFormatPr defaultColWidth="9.140625" defaultRowHeight="11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1:R38"/>
  <sheetViews>
    <sheetView zoomScalePageLayoutView="0" workbookViewId="0" topLeftCell="C7">
      <selection activeCell="F8" sqref="F8"/>
    </sheetView>
  </sheetViews>
  <sheetFormatPr defaultColWidth="9.140625" defaultRowHeight="11.25"/>
  <cols>
    <col min="1" max="1" width="9.140625" style="151" hidden="1" customWidth="1"/>
    <col min="2" max="2" width="15.140625" style="151" hidden="1" customWidth="1"/>
    <col min="3" max="3" width="4.28125" style="2" customWidth="1"/>
    <col min="4" max="4" width="3.8515625" style="2" customWidth="1"/>
    <col min="5" max="5" width="41.140625" style="2" customWidth="1"/>
    <col min="6" max="6" width="55.28125" style="2" customWidth="1"/>
    <col min="7" max="7" width="25.140625" style="2" customWidth="1"/>
    <col min="8" max="8" width="17.140625" style="2" customWidth="1"/>
    <col min="9" max="9" width="24.421875" style="2" customWidth="1"/>
    <col min="10" max="10" width="5.57421875" style="2" customWidth="1"/>
    <col min="11" max="11" width="9.8515625" style="2" customWidth="1"/>
    <col min="12" max="14" width="9.140625" style="2" customWidth="1"/>
    <col min="15" max="17" width="9.140625" style="151" customWidth="1"/>
    <col min="18" max="18" width="9.140625" style="157" customWidth="1"/>
    <col min="19" max="16384" width="9.140625" style="2" customWidth="1"/>
  </cols>
  <sheetData>
    <row r="1" spans="1:2" ht="12" customHeight="1">
      <c r="A1" s="151" t="str">
        <f>E6</f>
        <v>Наименование регулирующего органа:</v>
      </c>
      <c r="B1" s="151">
        <v>1</v>
      </c>
    </row>
    <row r="2" spans="4:12" ht="12" customHeight="1">
      <c r="D2" s="7"/>
      <c r="E2" s="8"/>
      <c r="F2" s="8"/>
      <c r="G2" s="8"/>
      <c r="H2" s="8"/>
      <c r="I2" s="8"/>
      <c r="J2" s="244" t="str">
        <f>version</f>
        <v>Версия 5.5</v>
      </c>
      <c r="K2" s="245"/>
      <c r="L2" s="3"/>
    </row>
    <row r="3" spans="4:17" ht="24.75" customHeight="1">
      <c r="D3" s="13"/>
      <c r="E3" s="246" t="s">
        <v>75</v>
      </c>
      <c r="F3" s="247"/>
      <c r="G3" s="247"/>
      <c r="H3" s="247"/>
      <c r="I3" s="248"/>
      <c r="J3" s="9"/>
      <c r="K3" s="10"/>
      <c r="L3" s="3"/>
      <c r="O3" s="151">
        <v>1</v>
      </c>
      <c r="P3" s="151" t="s">
        <v>135</v>
      </c>
      <c r="Q3" s="151" t="str">
        <f>F5</f>
        <v>Саратовская область</v>
      </c>
    </row>
    <row r="4" spans="4:17" ht="26.25" thickBot="1">
      <c r="D4" s="13"/>
      <c r="E4" s="6"/>
      <c r="F4" s="11"/>
      <c r="G4" s="11"/>
      <c r="H4" s="11"/>
      <c r="I4" s="11"/>
      <c r="J4" s="11"/>
      <c r="K4" s="12"/>
      <c r="O4" s="151">
        <v>2</v>
      </c>
      <c r="P4" s="151" t="s">
        <v>134</v>
      </c>
      <c r="Q4" s="151" t="str">
        <f>F8</f>
        <v>IV квартал</v>
      </c>
    </row>
    <row r="5" spans="4:17" ht="22.5" customHeight="1" thickBot="1">
      <c r="D5" s="13"/>
      <c r="E5" s="181" t="s">
        <v>543</v>
      </c>
      <c r="F5" s="253" t="s">
        <v>469</v>
      </c>
      <c r="G5" s="254"/>
      <c r="H5" s="254"/>
      <c r="I5" s="255"/>
      <c r="J5" s="11"/>
      <c r="K5" s="12"/>
      <c r="O5" s="151">
        <v>3</v>
      </c>
      <c r="P5" s="151" t="s">
        <v>133</v>
      </c>
      <c r="Q5" s="151">
        <f>G8</f>
        <v>2011</v>
      </c>
    </row>
    <row r="6" spans="4:17" ht="27.75" customHeight="1" thickBot="1">
      <c r="D6" s="13"/>
      <c r="E6" s="249" t="s">
        <v>141</v>
      </c>
      <c r="F6" s="250"/>
      <c r="G6" s="251"/>
      <c r="H6" s="251"/>
      <c r="I6" s="252"/>
      <c r="J6" s="11"/>
      <c r="K6" s="12"/>
      <c r="O6" s="151">
        <v>4</v>
      </c>
      <c r="P6" s="151" t="s">
        <v>323</v>
      </c>
      <c r="Q6" s="151" t="str">
        <f>mo_n</f>
        <v>Новобурасское</v>
      </c>
    </row>
    <row r="7" spans="1:17" ht="16.5" customHeight="1" thickBot="1">
      <c r="A7" s="151" t="s">
        <v>547</v>
      </c>
      <c r="B7" s="151" t="s">
        <v>141</v>
      </c>
      <c r="D7" s="13"/>
      <c r="E7" s="18"/>
      <c r="F7" s="169" t="s">
        <v>139</v>
      </c>
      <c r="G7" s="169" t="s">
        <v>140</v>
      </c>
      <c r="H7" s="18"/>
      <c r="I7" s="18"/>
      <c r="J7" s="11"/>
      <c r="K7" s="12"/>
      <c r="O7" s="151">
        <v>5</v>
      </c>
      <c r="P7" s="151" t="s">
        <v>324</v>
      </c>
      <c r="Q7" s="151" t="str">
        <f>oktmo_n</f>
        <v>63629151</v>
      </c>
    </row>
    <row r="8" spans="1:18" s="1" customFormat="1" ht="25.5" customHeight="1" thickBot="1">
      <c r="A8" s="152" t="s">
        <v>329</v>
      </c>
      <c r="B8" s="152" t="s">
        <v>143</v>
      </c>
      <c r="D8" s="13"/>
      <c r="E8" s="182" t="s">
        <v>142</v>
      </c>
      <c r="F8" s="171" t="s">
        <v>528</v>
      </c>
      <c r="G8" s="171">
        <v>2011</v>
      </c>
      <c r="H8" s="184" t="s">
        <v>143</v>
      </c>
      <c r="I8" s="170">
        <v>92</v>
      </c>
      <c r="J8" s="11"/>
      <c r="K8" s="12"/>
      <c r="O8" s="151">
        <v>6</v>
      </c>
      <c r="P8" s="151" t="s">
        <v>325</v>
      </c>
      <c r="Q8" s="152" t="str">
        <f>org_n</f>
        <v>ООО "Водоканал"</v>
      </c>
      <c r="R8" s="158"/>
    </row>
    <row r="9" spans="4:17" ht="25.5" customHeight="1" thickBot="1">
      <c r="D9" s="13"/>
      <c r="E9" s="182" t="s">
        <v>425</v>
      </c>
      <c r="F9" s="170" t="s">
        <v>678</v>
      </c>
      <c r="G9" s="265"/>
      <c r="H9" s="266"/>
      <c r="I9" s="18"/>
      <c r="J9" s="11"/>
      <c r="K9" s="12"/>
      <c r="O9" s="151">
        <v>7</v>
      </c>
      <c r="P9" s="151" t="s">
        <v>326</v>
      </c>
      <c r="Q9" s="151" t="str">
        <f>inn</f>
        <v>6421013790</v>
      </c>
    </row>
    <row r="10" spans="4:17" ht="27" customHeight="1" thickBot="1">
      <c r="D10" s="13"/>
      <c r="E10" s="183" t="s">
        <v>548</v>
      </c>
      <c r="F10" s="173" t="s">
        <v>682</v>
      </c>
      <c r="G10" s="185" t="s">
        <v>546</v>
      </c>
      <c r="H10" s="24" t="s">
        <v>683</v>
      </c>
      <c r="I10" s="11"/>
      <c r="J10" s="11"/>
      <c r="K10" s="12"/>
      <c r="O10" s="151">
        <v>8</v>
      </c>
      <c r="P10" s="152" t="s">
        <v>327</v>
      </c>
      <c r="Q10" s="151" t="str">
        <f>kpp</f>
        <v>642101001</v>
      </c>
    </row>
    <row r="11" spans="4:17" ht="12.75">
      <c r="D11" s="13"/>
      <c r="E11" s="259" t="s">
        <v>549</v>
      </c>
      <c r="F11" s="260"/>
      <c r="G11" s="260"/>
      <c r="H11" s="261"/>
      <c r="I11" s="11"/>
      <c r="J11" s="11"/>
      <c r="K11" s="12"/>
      <c r="O11" s="151">
        <v>9</v>
      </c>
      <c r="P11" s="151" t="s">
        <v>328</v>
      </c>
      <c r="Q11" s="153" t="str">
        <f>org_n&amp;"_INN:"&amp;inn&amp;"_KPP:"&amp;kpp</f>
        <v>ООО "Водоканал"_INN:6421013790_KPP:642101001</v>
      </c>
    </row>
    <row r="12" spans="4:17" ht="12.75">
      <c r="D12" s="13"/>
      <c r="E12" s="186" t="s">
        <v>505</v>
      </c>
      <c r="F12" s="187" t="s">
        <v>506</v>
      </c>
      <c r="G12" s="188" t="s">
        <v>507</v>
      </c>
      <c r="H12" s="189" t="s">
        <v>544</v>
      </c>
      <c r="I12" s="11"/>
      <c r="J12" s="11"/>
      <c r="K12" s="12"/>
      <c r="O12" s="151">
        <v>10</v>
      </c>
      <c r="P12" s="151" t="s">
        <v>136</v>
      </c>
      <c r="Q12" s="151">
        <f>vprod</f>
        <v>0</v>
      </c>
    </row>
    <row r="13" spans="1:17" ht="30.75" customHeight="1" thickBot="1">
      <c r="A13" s="151" t="s">
        <v>330</v>
      </c>
      <c r="B13" s="151" t="s">
        <v>505</v>
      </c>
      <c r="D13" s="13"/>
      <c r="E13" s="19"/>
      <c r="F13" s="178" t="s">
        <v>941</v>
      </c>
      <c r="G13" s="179" t="s">
        <v>942</v>
      </c>
      <c r="H13" s="180" t="s">
        <v>938</v>
      </c>
      <c r="I13" s="11"/>
      <c r="J13" s="11"/>
      <c r="K13" s="12"/>
      <c r="O13" s="151">
        <v>11</v>
      </c>
      <c r="P13" s="151" t="s">
        <v>1</v>
      </c>
      <c r="Q13" s="151">
        <f>fil</f>
        <v>0</v>
      </c>
    </row>
    <row r="14" spans="4:11" ht="26.25" thickBot="1">
      <c r="D14" s="13"/>
      <c r="E14" s="190" t="s">
        <v>508</v>
      </c>
      <c r="F14" s="172"/>
      <c r="G14" s="191" t="s">
        <v>509</v>
      </c>
      <c r="H14" s="189" t="s">
        <v>510</v>
      </c>
      <c r="I14" s="11"/>
      <c r="J14" s="11"/>
      <c r="K14" s="12"/>
    </row>
    <row r="15" spans="1:11" ht="26.25" thickBot="1">
      <c r="A15" s="151" t="s">
        <v>332</v>
      </c>
      <c r="B15" s="151" t="s">
        <v>333</v>
      </c>
      <c r="D15" s="13"/>
      <c r="E15" s="232"/>
      <c r="F15" s="233"/>
      <c r="G15" s="21"/>
      <c r="H15" s="177"/>
      <c r="I15" s="11"/>
      <c r="J15" s="11"/>
      <c r="K15" s="12"/>
    </row>
    <row r="16" spans="4:11" ht="12" customHeight="1" thickBot="1">
      <c r="D16" s="13"/>
      <c r="E16" s="240" t="s">
        <v>574</v>
      </c>
      <c r="F16" s="240"/>
      <c r="G16" s="213" t="s">
        <v>575</v>
      </c>
      <c r="H16" s="11"/>
      <c r="I16" s="11"/>
      <c r="J16" s="11"/>
      <c r="K16" s="12"/>
    </row>
    <row r="17" spans="1:11" ht="13.5" customHeight="1" thickBot="1">
      <c r="A17" s="151" t="s">
        <v>334</v>
      </c>
      <c r="B17" s="151" t="str">
        <f>E17</f>
        <v>Организация оказывает услуги более, чем в одном муниципальном образовании:</v>
      </c>
      <c r="D17" s="13"/>
      <c r="E17" s="236" t="s">
        <v>90</v>
      </c>
      <c r="F17" s="236"/>
      <c r="G17" s="166"/>
      <c r="H17" s="11"/>
      <c r="I17" s="11"/>
      <c r="J17" s="11"/>
      <c r="K17" s="12"/>
    </row>
    <row r="18" spans="4:11" ht="13.5" customHeight="1" thickBot="1">
      <c r="D18" s="13"/>
      <c r="E18" s="236" t="s">
        <v>93</v>
      </c>
      <c r="F18" s="236"/>
      <c r="G18" s="166"/>
      <c r="H18" s="11"/>
      <c r="I18" s="11"/>
      <c r="J18" s="11"/>
      <c r="K18" s="12"/>
    </row>
    <row r="19" spans="1:11" ht="13.5" customHeight="1">
      <c r="A19" s="151" t="s">
        <v>82</v>
      </c>
      <c r="B19" s="151" t="s">
        <v>83</v>
      </c>
      <c r="D19" s="13"/>
      <c r="E19" s="267" t="s">
        <v>91</v>
      </c>
      <c r="F19" s="267"/>
      <c r="G19" s="164" t="s">
        <v>533</v>
      </c>
      <c r="H19" s="11"/>
      <c r="I19" s="11"/>
      <c r="J19" s="11"/>
      <c r="K19" s="12"/>
    </row>
    <row r="20" spans="1:11" ht="12.75" customHeight="1" thickBot="1">
      <c r="A20" s="151" t="s">
        <v>331</v>
      </c>
      <c r="B20" s="151" t="s">
        <v>81</v>
      </c>
      <c r="D20" s="13"/>
      <c r="E20" s="237" t="s">
        <v>92</v>
      </c>
      <c r="F20" s="237"/>
      <c r="G20" s="165" t="s">
        <v>504</v>
      </c>
      <c r="H20" s="11"/>
      <c r="I20" s="11"/>
      <c r="J20" s="11"/>
      <c r="K20" s="12"/>
    </row>
    <row r="21" spans="1:11" ht="15" customHeight="1" thickBot="1">
      <c r="A21" s="151" t="s">
        <v>335</v>
      </c>
      <c r="B21" s="151" t="str">
        <f>E21</f>
        <v>Почтовый адрес:</v>
      </c>
      <c r="D21" s="13"/>
      <c r="E21" s="238" t="s">
        <v>550</v>
      </c>
      <c r="F21" s="239"/>
      <c r="G21" s="256"/>
      <c r="H21" s="257"/>
      <c r="I21" s="258"/>
      <c r="J21" s="147"/>
      <c r="K21" s="12"/>
    </row>
    <row r="22" spans="1:11" ht="12.75" customHeight="1">
      <c r="A22" s="151" t="s">
        <v>336</v>
      </c>
      <c r="B22" s="151" t="str">
        <f>E22&amp;" "&amp;F22</f>
        <v>Ответственный сотрудник от уполномоченного органа регулирования субъекта РФ: Фамилия Имя Отчество</v>
      </c>
      <c r="D22" s="13"/>
      <c r="E22" s="234" t="s">
        <v>118</v>
      </c>
      <c r="F22" s="192" t="s">
        <v>512</v>
      </c>
      <c r="G22" s="241" t="s">
        <v>1027</v>
      </c>
      <c r="H22" s="242"/>
      <c r="I22" s="243"/>
      <c r="J22" s="148"/>
      <c r="K22" s="12"/>
    </row>
    <row r="23" spans="1:11" ht="12.75" customHeight="1">
      <c r="A23" s="151" t="s">
        <v>337</v>
      </c>
      <c r="B23" s="151" t="str">
        <f>E22&amp;" "&amp;F23</f>
        <v>Ответственный сотрудник от уполномоченного органа регулирования субъекта РФ: Должность</v>
      </c>
      <c r="D23" s="13"/>
      <c r="E23" s="216"/>
      <c r="F23" s="193" t="s">
        <v>513</v>
      </c>
      <c r="G23" s="241" t="s">
        <v>1028</v>
      </c>
      <c r="H23" s="242"/>
      <c r="I23" s="243"/>
      <c r="J23" s="148"/>
      <c r="K23" s="12"/>
    </row>
    <row r="24" spans="1:11" ht="13.5" customHeight="1">
      <c r="A24" s="151" t="s">
        <v>338</v>
      </c>
      <c r="B24" s="151" t="str">
        <f>E22&amp;" "&amp;F24</f>
        <v>Ответственный сотрудник от уполномоченного органа регулирования субъекта РФ: (код) телефон</v>
      </c>
      <c r="D24" s="13"/>
      <c r="E24" s="216"/>
      <c r="F24" s="193" t="s">
        <v>514</v>
      </c>
      <c r="G24" s="241" t="s">
        <v>1029</v>
      </c>
      <c r="H24" s="242"/>
      <c r="I24" s="243"/>
      <c r="J24" s="148"/>
      <c r="K24" s="12"/>
    </row>
    <row r="25" spans="1:11" ht="14.25" customHeight="1" thickBot="1">
      <c r="A25" s="151" t="s">
        <v>339</v>
      </c>
      <c r="B25" s="151" t="str">
        <f>E22&amp;" "&amp;F25</f>
        <v>Ответственный сотрудник от уполномоченного органа регулирования субъекта РФ: e-mail:</v>
      </c>
      <c r="D25" s="13"/>
      <c r="E25" s="235"/>
      <c r="F25" s="194" t="s">
        <v>534</v>
      </c>
      <c r="G25" s="262" t="s">
        <v>1034</v>
      </c>
      <c r="H25" s="263"/>
      <c r="I25" s="264"/>
      <c r="J25" s="148"/>
      <c r="K25" s="12"/>
    </row>
    <row r="26" spans="4:11" ht="13.5" thickBot="1">
      <c r="D26" s="13"/>
      <c r="E26" s="17"/>
      <c r="F26" s="17"/>
      <c r="G26" s="23"/>
      <c r="H26" s="23"/>
      <c r="I26" s="23"/>
      <c r="J26" s="23"/>
      <c r="K26" s="12"/>
    </row>
    <row r="27" spans="1:11" ht="12.75" customHeight="1" thickBot="1">
      <c r="A27" s="151" t="s">
        <v>340</v>
      </c>
      <c r="B27" s="151" t="str">
        <f>E27</f>
        <v>Почтовый адрес:</v>
      </c>
      <c r="D27" s="13"/>
      <c r="E27" s="238" t="s">
        <v>550</v>
      </c>
      <c r="F27" s="239"/>
      <c r="G27" s="256"/>
      <c r="H27" s="257"/>
      <c r="I27" s="258"/>
      <c r="J27" s="147"/>
      <c r="K27" s="12"/>
    </row>
    <row r="28" spans="1:11" ht="12.75" customHeight="1">
      <c r="A28" s="151" t="s">
        <v>341</v>
      </c>
      <c r="B28" s="151" t="str">
        <f>E28&amp;" "&amp;F28</f>
        <v>Ответственный сотрудник от органа регулирования муниципального образования: Фамилия Имя Отчество</v>
      </c>
      <c r="D28" s="13"/>
      <c r="E28" s="234" t="s">
        <v>119</v>
      </c>
      <c r="F28" s="192" t="s">
        <v>512</v>
      </c>
      <c r="G28" s="241"/>
      <c r="H28" s="242"/>
      <c r="I28" s="243"/>
      <c r="J28" s="148"/>
      <c r="K28" s="12"/>
    </row>
    <row r="29" spans="1:11" ht="12.75" customHeight="1">
      <c r="A29" s="151" t="s">
        <v>342</v>
      </c>
      <c r="B29" s="151" t="str">
        <f>E28&amp;" "&amp;F29</f>
        <v>Ответственный сотрудник от органа регулирования муниципального образования: Должность</v>
      </c>
      <c r="D29" s="13"/>
      <c r="E29" s="216"/>
      <c r="F29" s="193" t="s">
        <v>513</v>
      </c>
      <c r="G29" s="241"/>
      <c r="H29" s="242"/>
      <c r="I29" s="243"/>
      <c r="J29" s="148"/>
      <c r="K29" s="12"/>
    </row>
    <row r="30" spans="1:11" ht="12.75" customHeight="1">
      <c r="A30" s="151" t="s">
        <v>343</v>
      </c>
      <c r="B30" s="151" t="str">
        <f>E28&amp;" "&amp;F30</f>
        <v>Ответственный сотрудник от органа регулирования муниципального образования: (код) телефон</v>
      </c>
      <c r="D30" s="13"/>
      <c r="E30" s="216"/>
      <c r="F30" s="193" t="s">
        <v>514</v>
      </c>
      <c r="G30" s="241"/>
      <c r="H30" s="242"/>
      <c r="I30" s="243"/>
      <c r="J30" s="148"/>
      <c r="K30" s="12"/>
    </row>
    <row r="31" spans="1:11" ht="12.75" customHeight="1" thickBot="1">
      <c r="A31" s="151" t="s">
        <v>344</v>
      </c>
      <c r="B31" s="151" t="str">
        <f>E28&amp;" "&amp;F31</f>
        <v>Ответственный сотрудник от органа регулирования муниципального образования: e-mail:</v>
      </c>
      <c r="D31" s="13"/>
      <c r="E31" s="235"/>
      <c r="F31" s="194" t="s">
        <v>534</v>
      </c>
      <c r="G31" s="262"/>
      <c r="H31" s="263"/>
      <c r="I31" s="264"/>
      <c r="J31" s="148"/>
      <c r="K31" s="12"/>
    </row>
    <row r="32" spans="4:11" ht="13.5" thickBot="1">
      <c r="D32" s="13"/>
      <c r="E32" s="11"/>
      <c r="F32" s="11"/>
      <c r="G32" s="11"/>
      <c r="H32" s="11"/>
      <c r="I32" s="11"/>
      <c r="J32" s="11"/>
      <c r="K32" s="12"/>
    </row>
    <row r="33" spans="1:11" ht="12.75" customHeight="1" thickBot="1">
      <c r="A33" s="151" t="s">
        <v>345</v>
      </c>
      <c r="B33" s="151" t="str">
        <f>E33</f>
        <v>Почтовый адрес:</v>
      </c>
      <c r="D33" s="13"/>
      <c r="E33" s="238" t="s">
        <v>550</v>
      </c>
      <c r="F33" s="239"/>
      <c r="G33" s="256" t="s">
        <v>1030</v>
      </c>
      <c r="H33" s="257"/>
      <c r="I33" s="258"/>
      <c r="J33" s="147"/>
      <c r="K33" s="12"/>
    </row>
    <row r="34" spans="1:11" ht="12.75" customHeight="1">
      <c r="A34" s="151" t="s">
        <v>261</v>
      </c>
      <c r="B34" s="151" t="str">
        <f>E34&amp;" "&amp;F34</f>
        <v>Ответственный за предоставление информации (от регулируемой организации): Фамилия Имя Отчество</v>
      </c>
      <c r="D34" s="13"/>
      <c r="E34" s="234" t="s">
        <v>535</v>
      </c>
      <c r="F34" s="192" t="s">
        <v>512</v>
      </c>
      <c r="G34" s="241" t="s">
        <v>1031</v>
      </c>
      <c r="H34" s="242"/>
      <c r="I34" s="243"/>
      <c r="J34" s="148"/>
      <c r="K34" s="12"/>
    </row>
    <row r="35" spans="1:11" ht="12" customHeight="1">
      <c r="A35" s="151" t="s">
        <v>262</v>
      </c>
      <c r="B35" s="151" t="str">
        <f>E34&amp;" "&amp;F35</f>
        <v>Ответственный за предоставление информации (от регулируемой организации): Должность</v>
      </c>
      <c r="D35" s="13"/>
      <c r="E35" s="216"/>
      <c r="F35" s="193" t="s">
        <v>513</v>
      </c>
      <c r="G35" s="241" t="s">
        <v>1032</v>
      </c>
      <c r="H35" s="242"/>
      <c r="I35" s="243"/>
      <c r="J35" s="148"/>
      <c r="K35" s="12"/>
    </row>
    <row r="36" spans="1:11" ht="11.25" customHeight="1">
      <c r="A36" s="151" t="s">
        <v>263</v>
      </c>
      <c r="B36" s="151" t="str">
        <f>E34&amp;" "&amp;F36</f>
        <v>Ответственный за предоставление информации (от регулируемой организации): (код) телефон</v>
      </c>
      <c r="D36" s="13"/>
      <c r="E36" s="216"/>
      <c r="F36" s="193" t="s">
        <v>514</v>
      </c>
      <c r="G36" s="241" t="s">
        <v>1033</v>
      </c>
      <c r="H36" s="242"/>
      <c r="I36" s="243"/>
      <c r="J36" s="148"/>
      <c r="K36" s="12"/>
    </row>
    <row r="37" spans="1:11" ht="12.75" customHeight="1" thickBot="1">
      <c r="A37" s="151" t="s">
        <v>264</v>
      </c>
      <c r="B37" s="151" t="str">
        <f>E34&amp;" "&amp;F37</f>
        <v>Ответственный за предоставление информации (от регулируемой организации): e-mail:</v>
      </c>
      <c r="D37" s="13"/>
      <c r="E37" s="235"/>
      <c r="F37" s="194" t="s">
        <v>534</v>
      </c>
      <c r="G37" s="262" t="s">
        <v>1035</v>
      </c>
      <c r="H37" s="263"/>
      <c r="I37" s="264"/>
      <c r="J37" s="148"/>
      <c r="K37" s="12"/>
    </row>
    <row r="38" spans="4:11" ht="12.75">
      <c r="D38" s="15"/>
      <c r="E38" s="16"/>
      <c r="F38" s="16"/>
      <c r="G38" s="16"/>
      <c r="H38" s="16"/>
      <c r="I38" s="16"/>
      <c r="J38" s="16"/>
      <c r="K38" s="14"/>
    </row>
  </sheetData>
  <sheetProtection password="FA9C" sheet="1" objects="1" scenarios="1" formatColumns="0" formatRows="0"/>
  <protectedRanges>
    <protectedRange sqref="E13" name="Диапазон1"/>
  </protectedRanges>
  <mergeCells count="34">
    <mergeCell ref="G9:H9"/>
    <mergeCell ref="E34:E37"/>
    <mergeCell ref="G34:I34"/>
    <mergeCell ref="G35:I35"/>
    <mergeCell ref="G36:I36"/>
    <mergeCell ref="G37:I37"/>
    <mergeCell ref="G29:I29"/>
    <mergeCell ref="G27:I27"/>
    <mergeCell ref="E19:F19"/>
    <mergeCell ref="G33:I33"/>
    <mergeCell ref="E33:F33"/>
    <mergeCell ref="G31:I31"/>
    <mergeCell ref="G25:I25"/>
    <mergeCell ref="G28:I28"/>
    <mergeCell ref="E27:F27"/>
    <mergeCell ref="E28:E31"/>
    <mergeCell ref="G30:I30"/>
    <mergeCell ref="G24:I24"/>
    <mergeCell ref="G23:I23"/>
    <mergeCell ref="J2:K2"/>
    <mergeCell ref="E3:I3"/>
    <mergeCell ref="E6:F6"/>
    <mergeCell ref="G6:I6"/>
    <mergeCell ref="F5:I5"/>
    <mergeCell ref="G22:I22"/>
    <mergeCell ref="G21:I21"/>
    <mergeCell ref="E11:H11"/>
    <mergeCell ref="E15:F15"/>
    <mergeCell ref="E22:E25"/>
    <mergeCell ref="E17:F17"/>
    <mergeCell ref="E20:F20"/>
    <mergeCell ref="E18:F18"/>
    <mergeCell ref="E21:F21"/>
    <mergeCell ref="E16:F16"/>
  </mergeCells>
  <dataValidations count="13">
    <dataValidation type="textLength" allowBlank="1" showInputMessage="1" showErrorMessage="1" promptTitle="Ввод" prompt="10-12 символов" errorTitle="Ошибка" error="ИНН должен содержать 10-12 символов!" sqref="G13">
      <formula1>10</formula1>
      <formula2>12</formula2>
    </dataValidation>
    <dataValidation type="textLength" operator="equal" allowBlank="1" showInputMessage="1" showErrorMessage="1" promptTitle="Ввод" prompt="9 символов" errorTitle="Ошибка" error="КПП должен содержать 9 символов!" sqref="H13">
      <formula1>9</formula1>
    </dataValidation>
    <dataValidation type="list" allowBlank="1" showInputMessage="1" showErrorMessage="1" sqref="G15:G17">
      <formula1>"да,нет"</formula1>
    </dataValidation>
    <dataValidation errorStyle="warning" type="list" allowBlank="1" showInputMessage="1" showErrorMessage="1" promptTitle="Ввод" prompt="7-8 символов" errorTitle="Подтверждение!" error="Внимание! &#10;Вы ввели значение отсутствующее в списке. Пожалуйста, подтвердите свое действие или выберите значение из списка." sqref="H10">
      <formula1>OKTMO_LIST1</formula1>
    </dataValidation>
    <dataValidation errorStyle="warning" type="list" allowBlank="1" showInputMessage="1" showErrorMessage="1" promptTitle="Выбор" prompt="Выберите организационно-правовую форму. Если её нет в списке, внесите наименование непосредственно в ячейку." errorTitle="Предупреждение" error="Внимание! &#10;Вы ввели дополнительное значение в список организационно-правовых форм. Пожалуйста, подтвердите свое действие или выберите значение из списка." sqref="E13">
      <formula1>SCOPE_FORMS</formula1>
    </dataValidation>
    <dataValidation type="list" allowBlank="1" showInputMessage="1" showErrorMessage="1" sqref="E15">
      <formula1>VD</formula1>
    </dataValidation>
    <dataValidation type="list" allowBlank="1" showInputMessage="1" showErrorMessage="1" sqref="F8">
      <formula1>KV</formula1>
    </dataValidation>
    <dataValidation type="list" allowBlank="1" showInputMessage="1" showErrorMessage="1" sqref="G8">
      <formula1>YEAR</formula1>
    </dataValidation>
    <dataValidation type="list" allowBlank="1" showInputMessage="1" showErrorMessage="1" sqref="G6:I6">
      <formula1>"Орган местного самоуправления,Регулирующий орган субъекта Российской Федерации"</formula1>
    </dataValidation>
    <dataValidation type="list" allowBlank="1" showInputMessage="1" showErrorMessage="1" sqref="G19:G20">
      <formula1>"Да,Нет"</formula1>
    </dataValidation>
    <dataValidation type="list" allowBlank="1" showInputMessage="1" showErrorMessage="1" sqref="G18">
      <formula1>"Питьевая,Техническая"</formula1>
    </dataValidation>
    <dataValidation type="list" allowBlank="1" showInputMessage="1" showErrorMessage="1" sqref="F9">
      <formula1>MR_LIST</formula1>
    </dataValidation>
    <dataValidation type="decimal" operator="greaterThanOrEqual" allowBlank="1" showInputMessage="1" showErrorMessage="1" sqref="I8">
      <formula1>0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A1:Q91"/>
  <sheetViews>
    <sheetView zoomScaleSheetLayoutView="100" zoomScalePageLayoutView="0" workbookViewId="0" topLeftCell="C67">
      <selection activeCell="F91" sqref="F91"/>
    </sheetView>
  </sheetViews>
  <sheetFormatPr defaultColWidth="8.7109375" defaultRowHeight="11.25"/>
  <cols>
    <col min="1" max="1" width="9.421875" style="53" hidden="1" customWidth="1"/>
    <col min="2" max="2" width="12.8515625" style="51" hidden="1" customWidth="1"/>
    <col min="3" max="3" width="5.421875" style="56" customWidth="1"/>
    <col min="4" max="4" width="7.8515625" style="55" customWidth="1"/>
    <col min="5" max="5" width="96.28125" style="56" customWidth="1"/>
    <col min="6" max="6" width="29.00390625" style="58" customWidth="1"/>
    <col min="7" max="7" width="11.00390625" style="56" customWidth="1"/>
    <col min="8" max="8" width="6.00390625" style="53" customWidth="1"/>
    <col min="9" max="9" width="8.7109375" style="51" customWidth="1"/>
    <col min="10" max="14" width="8.7109375" style="56" customWidth="1"/>
    <col min="15" max="17" width="8.7109375" style="51" customWidth="1"/>
    <col min="18" max="16384" width="8.7109375" style="56" customWidth="1"/>
  </cols>
  <sheetData>
    <row r="1" spans="1:7" ht="56.25" hidden="1">
      <c r="A1" s="50" t="str">
        <f>Справочники!E6</f>
        <v>Наименование регулирующего органа:</v>
      </c>
      <c r="B1" s="85" t="str">
        <f>mo_n</f>
        <v>Новобурасское</v>
      </c>
      <c r="C1" s="51"/>
      <c r="D1" s="52"/>
      <c r="E1" s="51"/>
      <c r="F1" s="86"/>
      <c r="G1" s="86"/>
    </row>
    <row r="2" spans="1:7" ht="11.25" hidden="1">
      <c r="A2" s="50"/>
      <c r="B2" s="85" t="str">
        <f>oktmo_n</f>
        <v>63629151</v>
      </c>
      <c r="C2" s="51"/>
      <c r="D2" s="52"/>
      <c r="E2" s="51"/>
      <c r="F2" s="86"/>
      <c r="G2" s="86"/>
    </row>
    <row r="3" spans="1:17" ht="38.25" hidden="1">
      <c r="A3" s="50" t="str">
        <f>Справочники!F8</f>
        <v>IV квартал</v>
      </c>
      <c r="C3" s="51"/>
      <c r="D3" s="52"/>
      <c r="E3" s="51"/>
      <c r="F3" s="86"/>
      <c r="G3" s="86"/>
      <c r="O3" s="151">
        <v>1</v>
      </c>
      <c r="P3" s="151" t="s">
        <v>135</v>
      </c>
      <c r="Q3" s="151" t="str">
        <f>Справочники!F5</f>
        <v>Саратовская область</v>
      </c>
    </row>
    <row r="4" spans="1:17" ht="25.5" hidden="1">
      <c r="A4" s="50">
        <f>Справочники!G8</f>
        <v>2011</v>
      </c>
      <c r="C4" s="51"/>
      <c r="D4" s="52"/>
      <c r="E4" s="51"/>
      <c r="F4" s="86"/>
      <c r="G4" s="86"/>
      <c r="O4" s="151">
        <v>2</v>
      </c>
      <c r="P4" s="151" t="s">
        <v>134</v>
      </c>
      <c r="Q4" s="151" t="str">
        <f>Справочники!F8</f>
        <v>IV квартал</v>
      </c>
    </row>
    <row r="5" spans="1:17" ht="33.75" hidden="1">
      <c r="A5" s="50" t="str">
        <f>org_n</f>
        <v>ООО "Водоканал"</v>
      </c>
      <c r="B5" s="51">
        <f>fil</f>
        <v>0</v>
      </c>
      <c r="C5" s="51"/>
      <c r="D5" s="52"/>
      <c r="E5" s="51"/>
      <c r="F5" s="86"/>
      <c r="G5" s="86"/>
      <c r="O5" s="151">
        <v>3</v>
      </c>
      <c r="P5" s="151" t="s">
        <v>133</v>
      </c>
      <c r="Q5" s="151">
        <f>Справочники!G8</f>
        <v>2011</v>
      </c>
    </row>
    <row r="6" spans="1:17" ht="25.5" hidden="1">
      <c r="A6" s="50" t="str">
        <f>inn</f>
        <v>6421013790</v>
      </c>
      <c r="B6" s="51" t="str">
        <f>kpp</f>
        <v>642101001</v>
      </c>
      <c r="C6" s="51"/>
      <c r="D6" s="52"/>
      <c r="E6" s="51"/>
      <c r="F6" s="87"/>
      <c r="G6" s="87"/>
      <c r="O6" s="151">
        <v>4</v>
      </c>
      <c r="P6" s="151" t="s">
        <v>323</v>
      </c>
      <c r="Q6" s="151" t="str">
        <f>mo_n</f>
        <v>Новобурасское</v>
      </c>
    </row>
    <row r="7" spans="1:17" ht="25.5">
      <c r="A7" s="50"/>
      <c r="C7" s="54"/>
      <c r="F7" s="268" t="s">
        <v>144</v>
      </c>
      <c r="G7" s="269"/>
      <c r="O7" s="151">
        <v>5</v>
      </c>
      <c r="P7" s="151" t="s">
        <v>324</v>
      </c>
      <c r="Q7" s="151" t="str">
        <f>oktmo_n</f>
        <v>63629151</v>
      </c>
    </row>
    <row r="8" spans="1:17" ht="38.25">
      <c r="A8" s="50"/>
      <c r="C8" s="54"/>
      <c r="F8" s="270"/>
      <c r="G8" s="271"/>
      <c r="O8" s="151">
        <v>6</v>
      </c>
      <c r="P8" s="151" t="s">
        <v>325</v>
      </c>
      <c r="Q8" s="152" t="str">
        <f>org_n</f>
        <v>ООО "Водоканал"</v>
      </c>
    </row>
    <row r="9" spans="1:17" ht="25.5">
      <c r="A9" s="50"/>
      <c r="C9" s="54"/>
      <c r="F9" s="270"/>
      <c r="G9" s="271"/>
      <c r="O9" s="151">
        <v>7</v>
      </c>
      <c r="P9" s="151" t="s">
        <v>326</v>
      </c>
      <c r="Q9" s="151" t="str">
        <f>inn</f>
        <v>6421013790</v>
      </c>
    </row>
    <row r="10" spans="6:17" ht="12" customHeight="1">
      <c r="F10" s="270"/>
      <c r="G10" s="271"/>
      <c r="O10" s="151">
        <v>8</v>
      </c>
      <c r="P10" s="152" t="s">
        <v>327</v>
      </c>
      <c r="Q10" s="151" t="str">
        <f>kpp</f>
        <v>642101001</v>
      </c>
    </row>
    <row r="11" spans="6:17" ht="12" customHeight="1">
      <c r="F11" s="272"/>
      <c r="G11" s="273"/>
      <c r="O11" s="151">
        <v>9</v>
      </c>
      <c r="P11" s="151" t="s">
        <v>328</v>
      </c>
      <c r="Q11" s="153" t="str">
        <f>org_n&amp;"_INN:"&amp;inn&amp;"_KPP:"&amp;kpp</f>
        <v>ООО "Водоканал"_INN:6421013790_KPP:642101001</v>
      </c>
    </row>
    <row r="12" spans="15:17" ht="12" customHeight="1">
      <c r="O12" s="151">
        <v>10</v>
      </c>
      <c r="P12" s="151" t="s">
        <v>136</v>
      </c>
      <c r="Q12" s="151">
        <f>vprod</f>
        <v>0</v>
      </c>
    </row>
    <row r="13" spans="3:17" ht="12.75">
      <c r="C13" s="59"/>
      <c r="D13" s="60"/>
      <c r="E13" s="61"/>
      <c r="F13" s="62"/>
      <c r="G13" s="63"/>
      <c r="O13" s="151">
        <v>11</v>
      </c>
      <c r="P13" s="151" t="s">
        <v>1</v>
      </c>
      <c r="Q13" s="151">
        <f>fil</f>
        <v>0</v>
      </c>
    </row>
    <row r="14" spans="3:7" ht="14.25" customHeight="1">
      <c r="C14" s="64"/>
      <c r="D14" s="278" t="str">
        <f>"Отчетные данные о выполнении производственной программы организацией, оказывающих услуги водоснабжения за "&amp;IF(A3="За год","",A3)&amp;" "&amp;A4&amp;IF(A3="За год"," год"," года")</f>
        <v>Отчетные данные о выполнении производственной программы организацией, оказывающих услуги водоснабжения за IV квартал 2011 года</v>
      </c>
      <c r="E14" s="279"/>
      <c r="F14" s="280"/>
      <c r="G14" s="65"/>
    </row>
    <row r="15" spans="3:7" ht="15" customHeight="1">
      <c r="C15" s="64"/>
      <c r="D15" s="281" t="str">
        <f>"Муниципальное образование: "&amp;IF(B1="","",B1)</f>
        <v>Муниципальное образование: Новобурасское</v>
      </c>
      <c r="E15" s="282"/>
      <c r="F15" s="283"/>
      <c r="G15" s="65"/>
    </row>
    <row r="16" spans="3:7" ht="15" customHeight="1">
      <c r="C16" s="64"/>
      <c r="D16" s="275" t="str">
        <f>"Название организации: "&amp;IF(B5=0,A5,A5&amp;" ("&amp;B5&amp;")")</f>
        <v>Название организации: ООО "Водоканал"</v>
      </c>
      <c r="E16" s="276"/>
      <c r="F16" s="277"/>
      <c r="G16" s="65"/>
    </row>
    <row r="17" spans="3:7" ht="13.5" customHeight="1" thickBot="1">
      <c r="C17" s="64"/>
      <c r="D17" s="66"/>
      <c r="E17" s="26"/>
      <c r="F17" s="67"/>
      <c r="G17" s="65"/>
    </row>
    <row r="18" spans="3:7" ht="30" customHeight="1">
      <c r="C18" s="64"/>
      <c r="D18" s="27" t="s">
        <v>145</v>
      </c>
      <c r="E18" s="68" t="s">
        <v>146</v>
      </c>
      <c r="F18" s="28" t="s">
        <v>147</v>
      </c>
      <c r="G18" s="65"/>
    </row>
    <row r="19" spans="3:7" ht="12" customHeight="1" thickBot="1">
      <c r="C19" s="64"/>
      <c r="D19" s="111">
        <v>1</v>
      </c>
      <c r="E19" s="120">
        <v>2</v>
      </c>
      <c r="F19" s="112">
        <v>3</v>
      </c>
      <c r="G19" s="65"/>
    </row>
    <row r="20" spans="3:7" ht="17.25" customHeight="1" thickTop="1">
      <c r="C20" s="64"/>
      <c r="D20" s="287" t="s">
        <v>405</v>
      </c>
      <c r="E20" s="288"/>
      <c r="F20" s="289"/>
      <c r="G20" s="65"/>
    </row>
    <row r="21" spans="1:7" ht="14.25" customHeight="1">
      <c r="A21" s="53" t="s">
        <v>265</v>
      </c>
      <c r="B21" s="154" t="str">
        <f>$D$20&amp;" "&amp;E21</f>
        <v>1.1.Обеспечение объемов производства товаров (оказания услуг) Объем производства товаров и услуг (тыс.куб. м)</v>
      </c>
      <c r="C21" s="150">
        <v>1</v>
      </c>
      <c r="D21" s="47" t="s">
        <v>148</v>
      </c>
      <c r="E21" s="70" t="s">
        <v>417</v>
      </c>
      <c r="F21" s="97">
        <v>1641.5</v>
      </c>
      <c r="G21" s="65"/>
    </row>
    <row r="22" spans="1:7" ht="14.25" customHeight="1">
      <c r="A22" s="53" t="s">
        <v>266</v>
      </c>
      <c r="B22" s="154" t="str">
        <f aca="true" t="shared" si="0" ref="B22:B40">$D$20&amp;" "&amp;E22</f>
        <v>1.1.Обеспечение объемов производства товаров (оказания услуг) Объем воды, отпущенной всем потребителям (тыс.куб.м)</v>
      </c>
      <c r="C22" s="150">
        <v>1</v>
      </c>
      <c r="D22" s="291" t="s">
        <v>149</v>
      </c>
      <c r="E22" s="75" t="s">
        <v>150</v>
      </c>
      <c r="F22" s="77">
        <f>SUM(F23:F26)</f>
        <v>41.15</v>
      </c>
      <c r="G22" s="65"/>
    </row>
    <row r="23" spans="1:7" ht="14.25" customHeight="1">
      <c r="A23" s="53" t="s">
        <v>267</v>
      </c>
      <c r="B23" s="154" t="str">
        <f t="shared" si="0"/>
        <v>1.1.Обеспечение объемов производства товаров (оказания услуг)    в т.ч.    - населению</v>
      </c>
      <c r="C23" s="150">
        <v>1</v>
      </c>
      <c r="D23" s="292"/>
      <c r="E23" s="73" t="s">
        <v>132</v>
      </c>
      <c r="F23" s="97">
        <v>30.5</v>
      </c>
      <c r="G23" s="65"/>
    </row>
    <row r="24" spans="1:7" ht="14.25" customHeight="1">
      <c r="A24" s="53" t="s">
        <v>268</v>
      </c>
      <c r="B24" s="154" t="str">
        <f t="shared" si="0"/>
        <v>1.1.Обеспечение объемов производства товаров (оказания услуг)                - бюджетным организациям</v>
      </c>
      <c r="C24" s="150">
        <v>1</v>
      </c>
      <c r="D24" s="292"/>
      <c r="E24" s="73" t="s">
        <v>2</v>
      </c>
      <c r="F24" s="97">
        <v>7.9</v>
      </c>
      <c r="G24" s="65"/>
    </row>
    <row r="25" spans="1:7" ht="14.25" customHeight="1">
      <c r="A25" s="53" t="s">
        <v>269</v>
      </c>
      <c r="B25" s="154" t="str">
        <f t="shared" si="0"/>
        <v>1.1.Обеспечение объемов производства товаров (оказания услуг)                - прочим потребителям</v>
      </c>
      <c r="C25" s="150">
        <v>1</v>
      </c>
      <c r="D25" s="292"/>
      <c r="E25" s="73" t="s">
        <v>3</v>
      </c>
      <c r="F25" s="97">
        <v>2.75</v>
      </c>
      <c r="G25" s="65"/>
    </row>
    <row r="26" spans="1:7" ht="14.25" customHeight="1">
      <c r="A26" s="53" t="s">
        <v>94</v>
      </c>
      <c r="B26" s="154" t="str">
        <f>$D$20&amp;" "&amp;E26</f>
        <v>1.1.Обеспечение объемов производства товаров (оказания услуг) Справочно: отпуск воды "технического качества", не прошедшую очистку (по всем группам потребителей)</v>
      </c>
      <c r="C26" s="150">
        <v>1</v>
      </c>
      <c r="D26" s="293"/>
      <c r="E26" s="163" t="s">
        <v>250</v>
      </c>
      <c r="F26" s="97"/>
      <c r="G26" s="65"/>
    </row>
    <row r="27" spans="1:7" ht="14.25" customHeight="1">
      <c r="A27" s="53" t="s">
        <v>270</v>
      </c>
      <c r="B27" s="154" t="str">
        <f t="shared" si="0"/>
        <v>1.1.Обеспечение объемов производства товаров (оказания услуг)    Объем потерь (тыс.куб.м)</v>
      </c>
      <c r="C27" s="150">
        <v>1</v>
      </c>
      <c r="D27" s="291" t="s">
        <v>4</v>
      </c>
      <c r="E27" s="73" t="s">
        <v>5</v>
      </c>
      <c r="F27" s="77">
        <f>F28-F22</f>
        <v>4.039999999999999</v>
      </c>
      <c r="G27" s="65"/>
    </row>
    <row r="28" spans="1:7" ht="14.25" customHeight="1">
      <c r="A28" s="53" t="s">
        <v>271</v>
      </c>
      <c r="B28" s="154" t="str">
        <f t="shared" si="0"/>
        <v>1.1.Обеспечение объемов производства товаров (оказания услуг)    Объем отпуска в сеть (тыс.куб.м)</v>
      </c>
      <c r="C28" s="150">
        <v>1</v>
      </c>
      <c r="D28" s="292"/>
      <c r="E28" s="73" t="s">
        <v>6</v>
      </c>
      <c r="F28" s="97">
        <v>45.19</v>
      </c>
      <c r="G28" s="65"/>
    </row>
    <row r="29" spans="1:7" ht="14.25" customHeight="1">
      <c r="A29" s="53" t="s">
        <v>272</v>
      </c>
      <c r="B29" s="154" t="str">
        <f t="shared" si="0"/>
        <v>1.1.Обеспечение объемов производства товаров (оказания услуг) Уровень потерь (%)</v>
      </c>
      <c r="C29" s="150">
        <v>1</v>
      </c>
      <c r="D29" s="292"/>
      <c r="E29" s="75" t="s">
        <v>7</v>
      </c>
      <c r="F29" s="76">
        <f>IF(F28=0,0,F27/F28)</f>
        <v>0.08940030980305376</v>
      </c>
      <c r="G29" s="65"/>
    </row>
    <row r="30" spans="1:7" ht="14.25" customHeight="1">
      <c r="A30" s="53" t="s">
        <v>258</v>
      </c>
      <c r="B30" s="154" t="str">
        <f>$D$20&amp;" расходы на собственные технологические нужды системы водоснабжения (тыс. куб. м)"</f>
        <v>1.1.Обеспечение объемов производства товаров (оказания услуг) расходы на собственные технологические нужды системы водоснабжения (тыс. куб. м)</v>
      </c>
      <c r="C30" s="150">
        <v>1</v>
      </c>
      <c r="D30" s="292"/>
      <c r="E30" s="159" t="s">
        <v>173</v>
      </c>
      <c r="F30" s="97">
        <v>0</v>
      </c>
      <c r="G30" s="65"/>
    </row>
    <row r="31" spans="1:7" ht="14.25" customHeight="1">
      <c r="A31" s="53" t="s">
        <v>259</v>
      </c>
      <c r="B31" s="154" t="str">
        <f>$D$20&amp;" расходы воды на хозяйственно-бытовые нужды (тыс.куб.м)"</f>
        <v>1.1.Обеспечение объемов производства товаров (оказания услуг) расходы воды на хозяйственно-бытовые нужды (тыс.куб.м)</v>
      </c>
      <c r="C31" s="150">
        <v>1</v>
      </c>
      <c r="D31" s="293"/>
      <c r="E31" s="159" t="s">
        <v>318</v>
      </c>
      <c r="F31" s="97">
        <v>0.09</v>
      </c>
      <c r="G31" s="65"/>
    </row>
    <row r="32" spans="1:7" ht="14.25" customHeight="1">
      <c r="A32" s="53" t="s">
        <v>273</v>
      </c>
      <c r="B32" s="154" t="str">
        <f t="shared" si="0"/>
        <v>1.1.Обеспечение объемов производства товаров (оказания услуг)    Протяженность сетей (всех видов в однотрубном представлении), (км)</v>
      </c>
      <c r="C32" s="150">
        <v>1</v>
      </c>
      <c r="D32" s="274" t="s">
        <v>8</v>
      </c>
      <c r="E32" s="73" t="s">
        <v>346</v>
      </c>
      <c r="F32" s="97">
        <v>65.6</v>
      </c>
      <c r="G32" s="65"/>
    </row>
    <row r="33" spans="1:7" ht="14.25" customHeight="1">
      <c r="A33" s="53" t="s">
        <v>274</v>
      </c>
      <c r="B33" s="154" t="str">
        <f t="shared" si="0"/>
        <v>1.1.Обеспечение объемов производства товаров (оказания услуг)    Справочно:         диаметр от 50мм до 250мм, (км)</v>
      </c>
      <c r="C33" s="150">
        <v>1</v>
      </c>
      <c r="D33" s="274"/>
      <c r="E33" s="72" t="s">
        <v>117</v>
      </c>
      <c r="F33" s="97">
        <v>65.6</v>
      </c>
      <c r="G33" s="65"/>
    </row>
    <row r="34" spans="1:7" ht="14.25" customHeight="1">
      <c r="A34" s="53" t="s">
        <v>275</v>
      </c>
      <c r="B34" s="154" t="str">
        <f t="shared" si="0"/>
        <v>1.1.Обеспечение объемов производства товаров (оказания услуг)                             диаметр от 250мм до 500мм, (км)</v>
      </c>
      <c r="C34" s="150">
        <v>1</v>
      </c>
      <c r="D34" s="274"/>
      <c r="E34" s="72" t="s">
        <v>88</v>
      </c>
      <c r="F34" s="97">
        <v>0</v>
      </c>
      <c r="G34" s="65"/>
    </row>
    <row r="35" spans="1:7" ht="14.25" customHeight="1">
      <c r="A35" s="53" t="s">
        <v>276</v>
      </c>
      <c r="B35" s="154" t="str">
        <f t="shared" si="0"/>
        <v>1.1.Обеспечение объемов производства товаров (оказания услуг)                             диаметр от 500мм до 1000мм, (км)</v>
      </c>
      <c r="C35" s="150">
        <v>1</v>
      </c>
      <c r="D35" s="274"/>
      <c r="E35" s="72" t="s">
        <v>89</v>
      </c>
      <c r="F35" s="97">
        <v>0</v>
      </c>
      <c r="G35" s="65"/>
    </row>
    <row r="36" spans="1:7" ht="14.25" customHeight="1">
      <c r="A36" s="53" t="s">
        <v>277</v>
      </c>
      <c r="B36" s="154" t="str">
        <f t="shared" si="0"/>
        <v>1.1.Обеспечение объемов производства товаров (оказания услуг)                             диаметр от 1000мм, (км)</v>
      </c>
      <c r="C36" s="150">
        <v>1</v>
      </c>
      <c r="D36" s="274"/>
      <c r="E36" s="72" t="s">
        <v>9</v>
      </c>
      <c r="F36" s="97">
        <v>0</v>
      </c>
      <c r="G36" s="65"/>
    </row>
    <row r="37" spans="1:7" ht="27" customHeight="1">
      <c r="A37" s="53" t="s">
        <v>260</v>
      </c>
      <c r="B37" s="154" t="str">
        <f>$D$20&amp;" количество колодцев/автономных водоразборных колонок (для нецентрализованного водоснабжения)"</f>
        <v>1.1.Обеспечение объемов производства товаров (оказания услуг) количество колодцев/автономных водоразборных колонок (для нецентрализованного водоснабжения)</v>
      </c>
      <c r="C37" s="150">
        <v>1</v>
      </c>
      <c r="D37" s="274"/>
      <c r="E37" s="162" t="s">
        <v>434</v>
      </c>
      <c r="F37" s="96">
        <v>0</v>
      </c>
      <c r="G37" s="65"/>
    </row>
    <row r="38" spans="1:7" ht="14.25" customHeight="1">
      <c r="A38" s="53" t="s">
        <v>278</v>
      </c>
      <c r="B38" s="154" t="str">
        <f t="shared" si="0"/>
        <v>1.1.Обеспечение объемов производства товаров (оказания услуг) Коэффициент потерь (куб. м/км)</v>
      </c>
      <c r="C38" s="150">
        <v>1</v>
      </c>
      <c r="D38" s="274"/>
      <c r="E38" s="75" t="s">
        <v>10</v>
      </c>
      <c r="F38" s="77">
        <f>IF(F32=0,0,F27/F32*1000)</f>
        <v>61.58536585365853</v>
      </c>
      <c r="G38" s="65"/>
    </row>
    <row r="39" spans="1:7" ht="14.25" customHeight="1">
      <c r="A39" s="53" t="s">
        <v>279</v>
      </c>
      <c r="B39" s="154" t="str">
        <f t="shared" si="0"/>
        <v>1.1.Обеспечение объемов производства товаров (оказания услуг) Удельное водопотребление (куб.м/чел)</v>
      </c>
      <c r="C39" s="150">
        <v>1</v>
      </c>
      <c r="D39" s="274" t="s">
        <v>11</v>
      </c>
      <c r="E39" s="75" t="s">
        <v>12</v>
      </c>
      <c r="F39" s="77">
        <f>IF(F40=0,0,F23/F40*1000)</f>
        <v>5.405884438142503</v>
      </c>
      <c r="G39" s="65"/>
    </row>
    <row r="40" spans="1:7" ht="14.25" customHeight="1">
      <c r="A40" s="53" t="s">
        <v>280</v>
      </c>
      <c r="B40" s="154" t="str">
        <f t="shared" si="0"/>
        <v>1.1.Обеспечение объемов производства товаров (оказания услуг)    Численность населения, пользующихся услугами данной организации (чел.)</v>
      </c>
      <c r="C40" s="150">
        <v>1</v>
      </c>
      <c r="D40" s="274"/>
      <c r="E40" s="73" t="s">
        <v>13</v>
      </c>
      <c r="F40" s="96">
        <v>5642</v>
      </c>
      <c r="G40" s="65"/>
    </row>
    <row r="41" spans="3:7" ht="18" customHeight="1">
      <c r="C41" s="150">
        <v>1</v>
      </c>
      <c r="D41" s="284" t="s">
        <v>406</v>
      </c>
      <c r="E41" s="285"/>
      <c r="F41" s="286"/>
      <c r="G41" s="65"/>
    </row>
    <row r="42" spans="1:8" ht="14.25" customHeight="1">
      <c r="A42" s="53" t="s">
        <v>281</v>
      </c>
      <c r="B42" s="154" t="str">
        <f>$D$41&amp;" "&amp;E42</f>
        <v>1.2.Качество производимых товаров (оказываемых услуг) Наличие контроля качества товаров и услуг (%)</v>
      </c>
      <c r="C42" s="150">
        <v>1</v>
      </c>
      <c r="D42" s="274" t="s">
        <v>14</v>
      </c>
      <c r="E42" s="70" t="s">
        <v>15</v>
      </c>
      <c r="F42" s="76">
        <f>IF((H42*(IF(F49=0,0,F44/F49)))+(H42*(IF(F50=0,0,F45/F50)))+(H42*(IF(F51=0,0,F46/F51)))+(H42*(IF(F52=0,0,F47/F52)))&gt;100%,100%,(H42*(IF(F49=0,0,F44/F49)))+(H42*(IF(F50=0,0,F45/F50)))+(H42*(IF(F51=0,0,F46/F51)))+(H42*(IF(F52=0,0,F47/F52))))</f>
        <v>0</v>
      </c>
      <c r="G42" s="65"/>
      <c r="H42" s="53">
        <f>IF(SUM(H44:H47)&gt;0,1/SUM(H44:H47),0)</f>
        <v>1</v>
      </c>
    </row>
    <row r="43" spans="1:7" ht="24.75" customHeight="1">
      <c r="A43" s="53" t="s">
        <v>176</v>
      </c>
      <c r="B43" s="154" t="str">
        <f aca="true" t="shared" si="1" ref="B43:B60">$D$41&amp;" "&amp;E43</f>
        <v>1.2.Качество производимых товаров (оказываемых услуг)    Фактическое количество произведенных анализов проб на системах коммунальной инфраструктуры                               водоснабжения (ед.), в том числе:</v>
      </c>
      <c r="C43" s="150">
        <v>1</v>
      </c>
      <c r="D43" s="274"/>
      <c r="E43" s="72" t="s">
        <v>120</v>
      </c>
      <c r="F43" s="81"/>
      <c r="G43" s="65"/>
    </row>
    <row r="44" spans="1:8" ht="14.25" customHeight="1">
      <c r="A44" s="53" t="s">
        <v>177</v>
      </c>
      <c r="B44" s="154" t="str">
        <f t="shared" si="1"/>
        <v>1.2.Качество производимых товаров (оказываемых услуг)     -в местах водозабора (ед.)</v>
      </c>
      <c r="C44" s="150">
        <v>1</v>
      </c>
      <c r="D44" s="274"/>
      <c r="E44" s="72" t="s">
        <v>16</v>
      </c>
      <c r="F44" s="96">
        <v>6</v>
      </c>
      <c r="G44" s="65"/>
      <c r="H44" s="53">
        <f>IF(F44=0,0,1)</f>
        <v>1</v>
      </c>
    </row>
    <row r="45" spans="1:8" ht="14.25" customHeight="1">
      <c r="A45" s="53" t="s">
        <v>178</v>
      </c>
      <c r="B45" s="154" t="str">
        <f t="shared" si="1"/>
        <v>1.2.Качество производимых товаров (оказываемых услуг)     -перед поступлением в распределительную сеть (ед.)</v>
      </c>
      <c r="C45" s="150">
        <v>1</v>
      </c>
      <c r="D45" s="274"/>
      <c r="E45" s="72" t="s">
        <v>17</v>
      </c>
      <c r="F45" s="96">
        <v>0</v>
      </c>
      <c r="G45" s="65"/>
      <c r="H45" s="53">
        <f>IF(F45=0,0,1)</f>
        <v>0</v>
      </c>
    </row>
    <row r="46" spans="1:8" ht="14.25" customHeight="1">
      <c r="A46" s="53" t="s">
        <v>179</v>
      </c>
      <c r="B46" s="154" t="str">
        <f t="shared" si="1"/>
        <v>1.2.Качество производимых товаров (оказываемых услуг)     -в точках водоразбора наружной сети (ед.)</v>
      </c>
      <c r="C46" s="150">
        <v>1</v>
      </c>
      <c r="D46" s="274"/>
      <c r="E46" s="72" t="s">
        <v>18</v>
      </c>
      <c r="F46" s="96">
        <v>0</v>
      </c>
      <c r="G46" s="65"/>
      <c r="H46" s="53">
        <f>IF(F46=0,0,1)</f>
        <v>0</v>
      </c>
    </row>
    <row r="47" spans="1:8" ht="14.25" customHeight="1">
      <c r="A47" s="53" t="s">
        <v>180</v>
      </c>
      <c r="B47" s="154" t="str">
        <f t="shared" si="1"/>
        <v>1.2.Качество производимых товаров (оказываемых услуг)     -в точках водоразбора внутренней сети (ед.)</v>
      </c>
      <c r="C47" s="150">
        <v>1</v>
      </c>
      <c r="D47" s="274"/>
      <c r="E47" s="72" t="s">
        <v>19</v>
      </c>
      <c r="F47" s="96">
        <v>0</v>
      </c>
      <c r="G47" s="65"/>
      <c r="H47" s="53">
        <f>IF(F47=0,0,1)</f>
        <v>0</v>
      </c>
    </row>
    <row r="48" spans="1:7" ht="24.75" customHeight="1">
      <c r="A48" s="53" t="s">
        <v>181</v>
      </c>
      <c r="B48" s="154" t="str">
        <f t="shared" si="1"/>
        <v>1.2.Качество производимых товаров (оказываемых услуг)    Нормативное количество произведенных анализов проб на системах коммунальной инфраструктуры водоснабжения (ед.), в том числе:</v>
      </c>
      <c r="C48" s="150">
        <v>1</v>
      </c>
      <c r="D48" s="274"/>
      <c r="E48" s="72" t="s">
        <v>151</v>
      </c>
      <c r="F48" s="81"/>
      <c r="G48" s="65"/>
    </row>
    <row r="49" spans="1:7" ht="14.25" customHeight="1">
      <c r="A49" s="53" t="s">
        <v>182</v>
      </c>
      <c r="B49" s="154" t="str">
        <f t="shared" si="1"/>
        <v>1.2.Качество производимых товаров (оказываемых услуг)     -в местах водозабора (ед.)</v>
      </c>
      <c r="C49" s="150">
        <v>1</v>
      </c>
      <c r="D49" s="274"/>
      <c r="E49" s="72" t="s">
        <v>16</v>
      </c>
      <c r="F49" s="96">
        <v>0</v>
      </c>
      <c r="G49" s="65"/>
    </row>
    <row r="50" spans="1:7" ht="14.25" customHeight="1">
      <c r="A50" s="53" t="s">
        <v>183</v>
      </c>
      <c r="B50" s="154" t="str">
        <f t="shared" si="1"/>
        <v>1.2.Качество производимых товаров (оказываемых услуг)     -перед поступлением в распределительную сеть (ед.)</v>
      </c>
      <c r="C50" s="150">
        <v>1</v>
      </c>
      <c r="D50" s="274"/>
      <c r="E50" s="72" t="s">
        <v>17</v>
      </c>
      <c r="F50" s="96">
        <v>0</v>
      </c>
      <c r="G50" s="65"/>
    </row>
    <row r="51" spans="1:7" ht="14.25" customHeight="1">
      <c r="A51" s="53" t="s">
        <v>184</v>
      </c>
      <c r="B51" s="154" t="str">
        <f t="shared" si="1"/>
        <v>1.2.Качество производимых товаров (оказываемых услуг)     -в точках водоразбора наружной сети (ед.)</v>
      </c>
      <c r="C51" s="150">
        <v>1</v>
      </c>
      <c r="D51" s="274"/>
      <c r="E51" s="72" t="s">
        <v>18</v>
      </c>
      <c r="F51" s="96">
        <v>6</v>
      </c>
      <c r="G51" s="65"/>
    </row>
    <row r="52" spans="1:7" ht="14.25" customHeight="1">
      <c r="A52" s="53" t="s">
        <v>185</v>
      </c>
      <c r="B52" s="154" t="str">
        <f t="shared" si="1"/>
        <v>1.2.Качество производимых товаров (оказываемых услуг)     -в точках водоразбора внутренней сети (ед.)</v>
      </c>
      <c r="C52" s="150">
        <v>1</v>
      </c>
      <c r="D52" s="274"/>
      <c r="E52" s="72" t="s">
        <v>19</v>
      </c>
      <c r="F52" s="96">
        <v>0</v>
      </c>
      <c r="G52" s="65"/>
    </row>
    <row r="53" spans="1:8" ht="14.25" customHeight="1">
      <c r="A53" s="53" t="s">
        <v>186</v>
      </c>
      <c r="B53" s="154" t="str">
        <f t="shared" si="1"/>
        <v>1.2.Качество производимых товаров (оказываемых услуг) Соответствие качества товаров и услуг установленным требованиям (%)</v>
      </c>
      <c r="C53" s="150">
        <v>1</v>
      </c>
      <c r="D53" s="274" t="s">
        <v>20</v>
      </c>
      <c r="E53" s="70" t="s">
        <v>69</v>
      </c>
      <c r="F53" s="76">
        <f>IF((H53*(IF(F44=0,0,F55/F44)))+(H53*(IF(F45=0,0,F56/F45)))+(H53*(IF(F46=0,0,F57/F46)))+(H53*(IF(F47=0,0,F58/F47)))&gt;100%,100%,(H53*(IF(F44=0,0,F55/F44)))+(H53*(IF(F45=0,0,F56/F45)))+(H53*(IF(F46=0,0,F57/F46)))+(H53*(IF(F47=0,0,F58/F47))))</f>
        <v>1</v>
      </c>
      <c r="G53" s="65"/>
      <c r="H53" s="53">
        <f>IF(SUM(H55:H58)&gt;0,1/SUM(H55:H58),0)</f>
        <v>1</v>
      </c>
    </row>
    <row r="54" spans="1:7" ht="14.25" customHeight="1">
      <c r="A54" s="53" t="s">
        <v>187</v>
      </c>
      <c r="B54" s="154" t="str">
        <f t="shared" si="1"/>
        <v>1.2.Качество производимых товаров (оказываемых услуг)    Количество проб, соответствующих нормативам (ед.), в том числе:</v>
      </c>
      <c r="C54" s="150">
        <v>1</v>
      </c>
      <c r="D54" s="274"/>
      <c r="E54" s="72" t="s">
        <v>152</v>
      </c>
      <c r="F54" s="81"/>
      <c r="G54" s="65"/>
    </row>
    <row r="55" spans="1:8" ht="14.25" customHeight="1">
      <c r="A55" s="53" t="s">
        <v>188</v>
      </c>
      <c r="B55" s="154" t="str">
        <f t="shared" si="1"/>
        <v>1.2.Качество производимых товаров (оказываемых услуг)     -в местах водозабора (ед.)</v>
      </c>
      <c r="C55" s="150">
        <v>1</v>
      </c>
      <c r="D55" s="274"/>
      <c r="E55" s="72" t="s">
        <v>16</v>
      </c>
      <c r="F55" s="96">
        <v>6</v>
      </c>
      <c r="G55" s="65"/>
      <c r="H55" s="53">
        <f>IF(F55=0,0,1)</f>
        <v>1</v>
      </c>
    </row>
    <row r="56" spans="1:8" ht="14.25" customHeight="1">
      <c r="A56" s="53" t="s">
        <v>189</v>
      </c>
      <c r="B56" s="154" t="str">
        <f t="shared" si="1"/>
        <v>1.2.Качество производимых товаров (оказываемых услуг)     -перед поступлением в распределительную сеть (ед.)</v>
      </c>
      <c r="C56" s="150">
        <v>1</v>
      </c>
      <c r="D56" s="274"/>
      <c r="E56" s="72" t="s">
        <v>17</v>
      </c>
      <c r="F56" s="96">
        <v>0</v>
      </c>
      <c r="G56" s="65"/>
      <c r="H56" s="53">
        <f>IF(F56=0,0,1)</f>
        <v>0</v>
      </c>
    </row>
    <row r="57" spans="1:8" ht="14.25" customHeight="1">
      <c r="A57" s="53" t="s">
        <v>190</v>
      </c>
      <c r="B57" s="154" t="str">
        <f t="shared" si="1"/>
        <v>1.2.Качество производимых товаров (оказываемых услуг)     -в точках водоразбора наружной сети (ед.)</v>
      </c>
      <c r="C57" s="150">
        <v>1</v>
      </c>
      <c r="D57" s="274"/>
      <c r="E57" s="72" t="s">
        <v>18</v>
      </c>
      <c r="F57" s="96">
        <v>0</v>
      </c>
      <c r="G57" s="65"/>
      <c r="H57" s="53">
        <f>IF(F57=0,0,1)</f>
        <v>0</v>
      </c>
    </row>
    <row r="58" spans="1:8" ht="14.25" customHeight="1">
      <c r="A58" s="53" t="s">
        <v>191</v>
      </c>
      <c r="B58" s="154" t="str">
        <f t="shared" si="1"/>
        <v>1.2.Качество производимых товаров (оказываемых услуг)     -в точках водоразбора внутренней сети (ед.)</v>
      </c>
      <c r="C58" s="150">
        <v>1</v>
      </c>
      <c r="D58" s="274"/>
      <c r="E58" s="72" t="s">
        <v>19</v>
      </c>
      <c r="F58" s="96">
        <v>0</v>
      </c>
      <c r="G58" s="65"/>
      <c r="H58" s="53">
        <f>IF(F58=0,0,1)</f>
        <v>0</v>
      </c>
    </row>
    <row r="59" spans="1:7" ht="14.25" customHeight="1">
      <c r="A59" s="53" t="s">
        <v>192</v>
      </c>
      <c r="B59" s="154" t="str">
        <f t="shared" si="1"/>
        <v>1.2.Качество производимых товаров (оказываемых услуг) Продолжительность (бесперебойность) поставки товаров и услуг (час./день)</v>
      </c>
      <c r="C59" s="150">
        <v>1</v>
      </c>
      <c r="D59" s="274" t="s">
        <v>96</v>
      </c>
      <c r="E59" s="70" t="s">
        <v>97</v>
      </c>
      <c r="F59" s="71">
        <f>IF(Справочники!I8=0,0,F60/Справочники!I8)</f>
        <v>24</v>
      </c>
      <c r="G59" s="65"/>
    </row>
    <row r="60" spans="1:7" ht="14.25" customHeight="1">
      <c r="A60" s="53" t="s">
        <v>193</v>
      </c>
      <c r="B60" s="154" t="str">
        <f t="shared" si="1"/>
        <v>1.2.Качество производимых товаров (оказываемых услуг)    Количество часов предоставления услуг в отчетном периоде (часов)</v>
      </c>
      <c r="C60" s="150">
        <v>1</v>
      </c>
      <c r="D60" s="274"/>
      <c r="E60" s="72" t="s">
        <v>153</v>
      </c>
      <c r="F60" s="96">
        <v>2208</v>
      </c>
      <c r="G60" s="65"/>
    </row>
    <row r="61" spans="3:7" ht="18" customHeight="1">
      <c r="C61" s="150">
        <v>1</v>
      </c>
      <c r="D61" s="284" t="s">
        <v>407</v>
      </c>
      <c r="E61" s="285"/>
      <c r="F61" s="286"/>
      <c r="G61" s="65"/>
    </row>
    <row r="62" spans="1:7" ht="14.25" customHeight="1">
      <c r="A62" s="53" t="s">
        <v>194</v>
      </c>
      <c r="B62" s="154" t="str">
        <f>$D$61&amp;" "&amp;E62</f>
        <v>1.3.Надежность снабжения потребителей товарами (услугами) Аварийность систем коммунальной инфраструктуры (ед./км)</v>
      </c>
      <c r="C62" s="150">
        <v>1</v>
      </c>
      <c r="D62" s="274" t="s">
        <v>98</v>
      </c>
      <c r="E62" s="70" t="s">
        <v>99</v>
      </c>
      <c r="F62" s="146">
        <f>IF(F32=0,0,F63/F32)</f>
        <v>0.24390243902439027</v>
      </c>
      <c r="G62" s="65"/>
    </row>
    <row r="63" spans="1:7" ht="14.25" customHeight="1">
      <c r="A63" s="53" t="s">
        <v>195</v>
      </c>
      <c r="B63" s="154" t="str">
        <f aca="true" t="shared" si="2" ref="B63:B85">$D$61&amp;" "&amp;E63</f>
        <v>1.3.Надежность снабжения потребителей товарами (услугами)    Количество аварий на системах коммунальной инфраструктуры (ед.)</v>
      </c>
      <c r="C63" s="150">
        <v>1</v>
      </c>
      <c r="D63" s="274"/>
      <c r="E63" s="72" t="s">
        <v>154</v>
      </c>
      <c r="F63" s="96">
        <v>16</v>
      </c>
      <c r="G63" s="65"/>
    </row>
    <row r="64" spans="1:7" ht="14.25" customHeight="1">
      <c r="A64" s="53" t="s">
        <v>196</v>
      </c>
      <c r="B64" s="154" t="str">
        <f t="shared" si="2"/>
        <v>1.3.Надежность снабжения потребителей товарами (услугами) Износ систем коммунальной инфраструктуры (%), в том числе:</v>
      </c>
      <c r="C64" s="150">
        <v>1</v>
      </c>
      <c r="D64" s="274" t="s">
        <v>100</v>
      </c>
      <c r="E64" s="70" t="s">
        <v>101</v>
      </c>
      <c r="F64" s="76">
        <f>IF(SUM(I65:I67)=0,0,AVERAGE(I65:I67))</f>
        <v>0.76007326007326</v>
      </c>
      <c r="G64" s="65"/>
    </row>
    <row r="65" spans="1:9" ht="14.25" customHeight="1">
      <c r="A65" s="53" t="s">
        <v>197</v>
      </c>
      <c r="B65" s="154" t="str">
        <f t="shared" si="2"/>
        <v>1.3.Надежность снабжения потребителей товарами (услугами)              -оборудование водозаборов</v>
      </c>
      <c r="C65" s="150">
        <v>1</v>
      </c>
      <c r="D65" s="274"/>
      <c r="E65" s="72" t="s">
        <v>102</v>
      </c>
      <c r="F65" s="76">
        <f>IF((F77+F69)=0,0,F69/(F77+F69))</f>
        <v>0.6153846153846154</v>
      </c>
      <c r="G65" s="65"/>
      <c r="I65" s="51">
        <f>IF(F65&gt;0,F65,"")</f>
        <v>0.6153846153846154</v>
      </c>
    </row>
    <row r="66" spans="1:9" ht="14.25" customHeight="1">
      <c r="A66" s="53" t="s">
        <v>198</v>
      </c>
      <c r="B66" s="154" t="str">
        <f t="shared" si="2"/>
        <v>1.3.Надежность снабжения потребителей товарами (услугами)              -оборудование системы очистки воды </v>
      </c>
      <c r="C66" s="150">
        <v>1</v>
      </c>
      <c r="D66" s="274"/>
      <c r="E66" s="72" t="s">
        <v>103</v>
      </c>
      <c r="F66" s="76">
        <f>IF((F78+F70)=0,0,F70/(F78+F70))</f>
        <v>0</v>
      </c>
      <c r="G66" s="65"/>
      <c r="I66" s="51">
        <f>IF(F66&gt;0,F66,"")</f>
      </c>
    </row>
    <row r="67" spans="1:9" ht="14.25" customHeight="1">
      <c r="A67" s="53" t="s">
        <v>199</v>
      </c>
      <c r="B67" s="154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67" s="150">
        <v>1</v>
      </c>
      <c r="D67" s="274"/>
      <c r="E67" s="72" t="s">
        <v>104</v>
      </c>
      <c r="F67" s="76">
        <f>IF((F79+F71)=0,0,F71/(F79+F71))</f>
        <v>0.9047619047619048</v>
      </c>
      <c r="G67" s="65"/>
      <c r="I67" s="51">
        <f>IF(F67&gt;0,F67,"")</f>
        <v>0.9047619047619048</v>
      </c>
    </row>
    <row r="68" spans="1:7" ht="14.25" customHeight="1">
      <c r="A68" s="53" t="s">
        <v>200</v>
      </c>
      <c r="B68" s="154" t="str">
        <f t="shared" si="2"/>
        <v>1.3.Надежность снабжения потребителей товарами (услугами)    Фактический срок службы оборудования (лет), в том числе:</v>
      </c>
      <c r="C68" s="150">
        <v>1</v>
      </c>
      <c r="D68" s="274"/>
      <c r="E68" s="72" t="s">
        <v>155</v>
      </c>
      <c r="F68" s="81"/>
      <c r="G68" s="65"/>
    </row>
    <row r="69" spans="1:7" ht="14.25" customHeight="1">
      <c r="A69" s="53" t="s">
        <v>201</v>
      </c>
      <c r="B69" s="154" t="str">
        <f t="shared" si="2"/>
        <v>1.3.Надежность снабжения потребителей товарами (услугами)              -оборудование водозаборов</v>
      </c>
      <c r="C69" s="150">
        <v>1</v>
      </c>
      <c r="D69" s="274"/>
      <c r="E69" s="72" t="s">
        <v>102</v>
      </c>
      <c r="F69" s="97">
        <v>16</v>
      </c>
      <c r="G69" s="65"/>
    </row>
    <row r="70" spans="1:7" ht="14.25" customHeight="1">
      <c r="A70" s="53" t="s">
        <v>202</v>
      </c>
      <c r="B70" s="154" t="str">
        <f t="shared" si="2"/>
        <v>1.3.Надежность снабжения потребителей товарами (услугами)              -оборудование системы очистки воды </v>
      </c>
      <c r="C70" s="150">
        <v>1</v>
      </c>
      <c r="D70" s="274"/>
      <c r="E70" s="72" t="s">
        <v>103</v>
      </c>
      <c r="F70" s="97">
        <v>0</v>
      </c>
      <c r="G70" s="65"/>
    </row>
    <row r="71" spans="1:7" ht="14.25" customHeight="1">
      <c r="A71" s="53" t="s">
        <v>203</v>
      </c>
      <c r="B71" s="154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1" s="150">
        <v>1</v>
      </c>
      <c r="D71" s="274"/>
      <c r="E71" s="72" t="s">
        <v>104</v>
      </c>
      <c r="F71" s="97">
        <v>19</v>
      </c>
      <c r="G71" s="65"/>
    </row>
    <row r="72" spans="1:7" ht="14.25" customHeight="1">
      <c r="A72" s="53" t="s">
        <v>204</v>
      </c>
      <c r="B72" s="154" t="str">
        <f t="shared" si="2"/>
        <v>1.3.Надежность снабжения потребителей товарами (услугами)    Нормативный срок службы оборудования (лет), в том числе:</v>
      </c>
      <c r="C72" s="150">
        <v>1</v>
      </c>
      <c r="D72" s="274"/>
      <c r="E72" s="72" t="s">
        <v>156</v>
      </c>
      <c r="F72" s="81"/>
      <c r="G72" s="65"/>
    </row>
    <row r="73" spans="1:7" ht="14.25" customHeight="1">
      <c r="A73" s="53" t="s">
        <v>205</v>
      </c>
      <c r="B73" s="154" t="str">
        <f t="shared" si="2"/>
        <v>1.3.Надежность снабжения потребителей товарами (услугами)              -оборудование водозаборов</v>
      </c>
      <c r="C73" s="150">
        <v>1</v>
      </c>
      <c r="D73" s="274"/>
      <c r="E73" s="72" t="s">
        <v>102</v>
      </c>
      <c r="F73" s="97">
        <v>25</v>
      </c>
      <c r="G73" s="65"/>
    </row>
    <row r="74" spans="1:7" ht="14.25" customHeight="1">
      <c r="A74" s="53" t="s">
        <v>206</v>
      </c>
      <c r="B74" s="154" t="str">
        <f t="shared" si="2"/>
        <v>1.3.Надежность снабжения потребителей товарами (услугами)              -оборудование системы очистки воды </v>
      </c>
      <c r="C74" s="150">
        <v>1</v>
      </c>
      <c r="D74" s="274"/>
      <c r="E74" s="72" t="s">
        <v>103</v>
      </c>
      <c r="F74" s="97">
        <v>0</v>
      </c>
      <c r="G74" s="65"/>
    </row>
    <row r="75" spans="1:7" ht="14.25" customHeight="1">
      <c r="A75" s="53" t="s">
        <v>207</v>
      </c>
      <c r="B75" s="154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5" s="150">
        <v>1</v>
      </c>
      <c r="D75" s="274"/>
      <c r="E75" s="72" t="s">
        <v>104</v>
      </c>
      <c r="F75" s="97">
        <v>20</v>
      </c>
      <c r="G75" s="65"/>
    </row>
    <row r="76" spans="1:7" ht="14.25" customHeight="1">
      <c r="A76" s="53" t="s">
        <v>208</v>
      </c>
      <c r="B76" s="154" t="str">
        <f t="shared" si="2"/>
        <v>1.3.Надежность снабжения потребителей товарами (услугами)    Возможный остаточный срок службы оборудования (лет), в том числе:</v>
      </c>
      <c r="C76" s="150">
        <v>1</v>
      </c>
      <c r="D76" s="274"/>
      <c r="E76" s="72" t="s">
        <v>157</v>
      </c>
      <c r="F76" s="81"/>
      <c r="G76" s="65"/>
    </row>
    <row r="77" spans="1:7" ht="14.25" customHeight="1">
      <c r="A77" s="53" t="s">
        <v>209</v>
      </c>
      <c r="B77" s="154" t="str">
        <f t="shared" si="2"/>
        <v>1.3.Надежность снабжения потребителей товарами (услугами)              -оборудование водозаборов</v>
      </c>
      <c r="C77" s="150">
        <v>1</v>
      </c>
      <c r="D77" s="274"/>
      <c r="E77" s="72" t="s">
        <v>102</v>
      </c>
      <c r="F77" s="97">
        <v>10</v>
      </c>
      <c r="G77" s="65"/>
    </row>
    <row r="78" spans="1:7" ht="14.25" customHeight="1">
      <c r="A78" s="53" t="s">
        <v>210</v>
      </c>
      <c r="B78" s="154" t="str">
        <f t="shared" si="2"/>
        <v>1.3.Надежность снабжения потребителей товарами (услугами)              -оборудование системы очистки воды </v>
      </c>
      <c r="C78" s="150">
        <v>1</v>
      </c>
      <c r="D78" s="274"/>
      <c r="E78" s="72" t="s">
        <v>103</v>
      </c>
      <c r="F78" s="97">
        <v>0</v>
      </c>
      <c r="G78" s="65"/>
    </row>
    <row r="79" spans="1:7" ht="14.25" customHeight="1">
      <c r="A79" s="53" t="s">
        <v>211</v>
      </c>
      <c r="B79" s="154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9" s="150">
        <v>1</v>
      </c>
      <c r="D79" s="274"/>
      <c r="E79" s="72" t="s">
        <v>104</v>
      </c>
      <c r="F79" s="97">
        <v>2</v>
      </c>
      <c r="G79" s="65"/>
    </row>
    <row r="80" spans="1:7" ht="14.25" customHeight="1">
      <c r="A80" s="53" t="s">
        <v>212</v>
      </c>
      <c r="B80" s="154" t="str">
        <f t="shared" si="2"/>
        <v>1.3.Надежность снабжения потребителей товарами (услугами) Удельный вес сетей, нуждающихся в замене (%)</v>
      </c>
      <c r="C80" s="150">
        <v>1</v>
      </c>
      <c r="D80" s="274" t="s">
        <v>105</v>
      </c>
      <c r="E80" s="70" t="s">
        <v>106</v>
      </c>
      <c r="F80" s="76">
        <f>IF(F32=0,0,F81/F32)</f>
        <v>0.08231707317073172</v>
      </c>
      <c r="G80" s="65"/>
    </row>
    <row r="81" spans="1:7" ht="14.25" customHeight="1">
      <c r="A81" s="53" t="s">
        <v>213</v>
      </c>
      <c r="B81" s="154" t="str">
        <f t="shared" si="2"/>
        <v>1.3.Надежность снабжения потребителей товарами (услугами)    Протяженность сетей, нуждающихся в замене (км):</v>
      </c>
      <c r="C81" s="150">
        <v>1</v>
      </c>
      <c r="D81" s="274"/>
      <c r="E81" s="72" t="s">
        <v>416</v>
      </c>
      <c r="F81" s="97">
        <v>5.4</v>
      </c>
      <c r="G81" s="65"/>
    </row>
    <row r="82" spans="1:7" ht="14.25" customHeight="1">
      <c r="A82" s="53" t="s">
        <v>214</v>
      </c>
      <c r="B82" s="154" t="str">
        <f t="shared" si="2"/>
        <v>1.3.Надежность снабжения потребителей товарами (услугами)    Справочно:         диаметр от 50мм до 250мм, (км)</v>
      </c>
      <c r="C82" s="150">
        <v>1</v>
      </c>
      <c r="D82" s="274"/>
      <c r="E82" s="72" t="s">
        <v>117</v>
      </c>
      <c r="F82" s="97">
        <v>5.4</v>
      </c>
      <c r="G82" s="65"/>
    </row>
    <row r="83" spans="1:7" ht="14.25" customHeight="1">
      <c r="A83" s="53" t="s">
        <v>215</v>
      </c>
      <c r="B83" s="154" t="str">
        <f t="shared" si="2"/>
        <v>1.3.Надежность снабжения потребителей товарами (услугами)                             диаметр от 250мм до 500мм, (км)</v>
      </c>
      <c r="C83" s="150">
        <v>1</v>
      </c>
      <c r="D83" s="274"/>
      <c r="E83" s="72" t="s">
        <v>88</v>
      </c>
      <c r="F83" s="97">
        <v>0</v>
      </c>
      <c r="G83" s="65"/>
    </row>
    <row r="84" spans="1:7" ht="14.25" customHeight="1">
      <c r="A84" s="53" t="s">
        <v>216</v>
      </c>
      <c r="B84" s="154" t="str">
        <f t="shared" si="2"/>
        <v>1.3.Надежность снабжения потребителей товарами (услугами)                             диаметр от 500мм до 1000мм, (км)</v>
      </c>
      <c r="C84" s="150">
        <v>1</v>
      </c>
      <c r="D84" s="274"/>
      <c r="E84" s="72" t="s">
        <v>89</v>
      </c>
      <c r="F84" s="97">
        <v>0</v>
      </c>
      <c r="G84" s="65"/>
    </row>
    <row r="85" spans="1:7" ht="14.25" customHeight="1">
      <c r="A85" s="53" t="s">
        <v>217</v>
      </c>
      <c r="B85" s="154" t="str">
        <f t="shared" si="2"/>
        <v>1.3.Надежность снабжения потребителей товарами (услугами)                             диаметр от 1000мм, (км)</v>
      </c>
      <c r="C85" s="150">
        <v>1</v>
      </c>
      <c r="D85" s="274"/>
      <c r="E85" s="72" t="s">
        <v>9</v>
      </c>
      <c r="F85" s="97">
        <v>0</v>
      </c>
      <c r="G85" s="65"/>
    </row>
    <row r="86" spans="3:7" ht="17.25" customHeight="1">
      <c r="C86" s="150">
        <v>1</v>
      </c>
      <c r="D86" s="284" t="s">
        <v>408</v>
      </c>
      <c r="E86" s="285"/>
      <c r="F86" s="286"/>
      <c r="G86" s="65"/>
    </row>
    <row r="87" spans="1:7" ht="15" customHeight="1">
      <c r="A87" s="53" t="s">
        <v>218</v>
      </c>
      <c r="B87" s="154" t="str">
        <f>$D$86&amp;" "&amp;E87</f>
        <v>1.4.Доступность товаров и услуг для потребителей Доля расходов на оплату услуг в совокупном доходе населения (%)</v>
      </c>
      <c r="C87" s="150">
        <v>1</v>
      </c>
      <c r="D87" s="274" t="s">
        <v>0</v>
      </c>
      <c r="E87" s="75" t="s">
        <v>137</v>
      </c>
      <c r="F87" s="78">
        <f>IF(F89=0,0,F88/F89)</f>
        <v>0.018996321597477665</v>
      </c>
      <c r="G87" s="65"/>
    </row>
    <row r="88" spans="1:7" ht="11.25">
      <c r="A88" s="53" t="s">
        <v>219</v>
      </c>
      <c r="B88" s="154" t="str">
        <f>$D$86&amp;" "&amp;E88</f>
        <v>1.4.Доступность товаров и услуг для потребителей    Среднемесячный платеж населения за услуги водоснабжения (руб.)</v>
      </c>
      <c r="C88" s="150">
        <v>1</v>
      </c>
      <c r="D88" s="274"/>
      <c r="E88" s="73" t="s">
        <v>40</v>
      </c>
      <c r="F88" s="97">
        <v>72.3</v>
      </c>
      <c r="G88" s="65"/>
    </row>
    <row r="89" spans="1:7" ht="12" thickBot="1">
      <c r="A89" s="53" t="s">
        <v>220</v>
      </c>
      <c r="B89" s="154" t="str">
        <f>$D$86&amp;" "&amp;E89</f>
        <v>1.4.Доступность товаров и услуг для потребителей    Денежные доходы населения, средние на человека (руб.)</v>
      </c>
      <c r="C89" s="150">
        <v>1</v>
      </c>
      <c r="D89" s="290"/>
      <c r="E89" s="113" t="s">
        <v>41</v>
      </c>
      <c r="F89" s="121">
        <v>3806</v>
      </c>
      <c r="G89" s="65"/>
    </row>
    <row r="90" spans="3:7" ht="11.25">
      <c r="C90" s="64"/>
      <c r="D90" s="66"/>
      <c r="E90" s="114"/>
      <c r="F90" s="67"/>
      <c r="G90" s="65"/>
    </row>
    <row r="91" spans="3:7" ht="11.25">
      <c r="C91" s="115"/>
      <c r="D91" s="116"/>
      <c r="E91" s="117"/>
      <c r="F91" s="118"/>
      <c r="G91" s="119"/>
    </row>
  </sheetData>
  <sheetProtection password="FA9C" sheet="1" scenarios="1" formatColumns="0" formatRows="0"/>
  <mergeCells count="19">
    <mergeCell ref="D27:D31"/>
    <mergeCell ref="D64:D79"/>
    <mergeCell ref="D80:D85"/>
    <mergeCell ref="D22:D26"/>
    <mergeCell ref="D87:D89"/>
    <mergeCell ref="D39:D40"/>
    <mergeCell ref="D32:D38"/>
    <mergeCell ref="D86:F86"/>
    <mergeCell ref="D41:F41"/>
    <mergeCell ref="F7:G11"/>
    <mergeCell ref="D62:D63"/>
    <mergeCell ref="D59:D60"/>
    <mergeCell ref="D53:D58"/>
    <mergeCell ref="D42:D52"/>
    <mergeCell ref="D16:F16"/>
    <mergeCell ref="D14:F14"/>
    <mergeCell ref="D15:F15"/>
    <mergeCell ref="D61:F61"/>
    <mergeCell ref="D20:F20"/>
  </mergeCells>
  <dataValidations count="1">
    <dataValidation type="whole" allowBlank="1" showInputMessage="1" showErrorMessage="1" sqref="F37">
      <formula1>-99999999999999900000000000000</formula1>
      <formula2>9.99999999999999E+30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4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A1:Q155"/>
  <sheetViews>
    <sheetView tabSelected="1" zoomScalePageLayoutView="0" workbookViewId="0" topLeftCell="E116">
      <selection activeCell="F134" sqref="F134"/>
    </sheetView>
  </sheetViews>
  <sheetFormatPr defaultColWidth="9.140625" defaultRowHeight="11.25"/>
  <cols>
    <col min="1" max="1" width="9.8515625" style="155" hidden="1" customWidth="1"/>
    <col min="2" max="2" width="18.28125" style="155" hidden="1" customWidth="1"/>
    <col min="3" max="4" width="6.28125" style="89" customWidth="1"/>
    <col min="5" max="5" width="101.7109375" style="89" customWidth="1"/>
    <col min="6" max="6" width="29.00390625" style="89" customWidth="1"/>
    <col min="7" max="7" width="10.7109375" style="89" customWidth="1"/>
    <col min="8" max="8" width="4.57421875" style="92" customWidth="1"/>
    <col min="9" max="9" width="10.7109375" style="85" customWidth="1"/>
    <col min="10" max="10" width="9.140625" style="88" customWidth="1"/>
    <col min="11" max="14" width="9.140625" style="89" customWidth="1"/>
    <col min="15" max="17" width="9.140625" style="85" customWidth="1"/>
    <col min="18" max="16384" width="9.140625" style="89" customWidth="1"/>
  </cols>
  <sheetData>
    <row r="1" spans="1:8" s="51" customFormat="1" ht="11.25" customHeight="1" hidden="1">
      <c r="A1" s="167" t="str">
        <f>Справочники!E6</f>
        <v>Наименование регулирующего органа:</v>
      </c>
      <c r="B1" s="155" t="str">
        <f>mo_n</f>
        <v>Новобурасское</v>
      </c>
      <c r="D1" s="52"/>
      <c r="F1" s="86"/>
      <c r="G1" s="86"/>
      <c r="H1" s="53"/>
    </row>
    <row r="2" spans="1:8" s="51" customFormat="1" ht="11.25" hidden="1">
      <c r="A2" s="167"/>
      <c r="B2" s="155" t="str">
        <f>oktmo_n</f>
        <v>63629151</v>
      </c>
      <c r="D2" s="52"/>
      <c r="F2" s="86"/>
      <c r="G2" s="86"/>
      <c r="H2" s="53"/>
    </row>
    <row r="3" spans="1:17" s="51" customFormat="1" ht="38.25" hidden="1">
      <c r="A3" s="167" t="str">
        <f>Справочники!F8</f>
        <v>IV квартал</v>
      </c>
      <c r="B3" s="53"/>
      <c r="D3" s="52"/>
      <c r="F3" s="86"/>
      <c r="G3" s="86"/>
      <c r="H3" s="53"/>
      <c r="O3" s="151">
        <v>1</v>
      </c>
      <c r="P3" s="151" t="s">
        <v>135</v>
      </c>
      <c r="Q3" s="151" t="str">
        <f>Справочники!F5</f>
        <v>Саратовская область</v>
      </c>
    </row>
    <row r="4" spans="1:17" s="51" customFormat="1" ht="25.5" hidden="1">
      <c r="A4" s="167">
        <f>Справочники!G8</f>
        <v>2011</v>
      </c>
      <c r="B4" s="53"/>
      <c r="D4" s="52"/>
      <c r="F4" s="86"/>
      <c r="G4" s="86"/>
      <c r="H4" s="53"/>
      <c r="O4" s="151">
        <v>2</v>
      </c>
      <c r="P4" s="151" t="s">
        <v>134</v>
      </c>
      <c r="Q4" s="151" t="str">
        <f>Справочники!F8</f>
        <v>IV квартал</v>
      </c>
    </row>
    <row r="5" spans="1:17" s="51" customFormat="1" ht="33.75" hidden="1">
      <c r="A5" s="167" t="str">
        <f>org_n</f>
        <v>ООО "Водоканал"</v>
      </c>
      <c r="B5" s="53">
        <f>fil</f>
        <v>0</v>
      </c>
      <c r="D5" s="52"/>
      <c r="F5" s="86"/>
      <c r="G5" s="86"/>
      <c r="H5" s="53"/>
      <c r="O5" s="151">
        <v>3</v>
      </c>
      <c r="P5" s="151" t="s">
        <v>133</v>
      </c>
      <c r="Q5" s="151">
        <f>Справочники!G8</f>
        <v>2011</v>
      </c>
    </row>
    <row r="6" spans="1:17" s="51" customFormat="1" ht="25.5" hidden="1">
      <c r="A6" s="167" t="str">
        <f>inn</f>
        <v>6421013790</v>
      </c>
      <c r="B6" s="53" t="str">
        <f>kpp</f>
        <v>642101001</v>
      </c>
      <c r="D6" s="52"/>
      <c r="F6" s="87"/>
      <c r="G6" s="87"/>
      <c r="H6" s="53"/>
      <c r="O6" s="151">
        <v>4</v>
      </c>
      <c r="P6" s="151" t="s">
        <v>323</v>
      </c>
      <c r="Q6" s="151" t="str">
        <f>mo_n</f>
        <v>Новобурасское</v>
      </c>
    </row>
    <row r="7" spans="1:17" s="56" customFormat="1" ht="25.5">
      <c r="A7" s="167"/>
      <c r="B7" s="53"/>
      <c r="C7" s="54"/>
      <c r="D7" s="55"/>
      <c r="F7" s="268" t="s">
        <v>144</v>
      </c>
      <c r="G7" s="269"/>
      <c r="H7" s="57"/>
      <c r="I7" s="51"/>
      <c r="O7" s="151">
        <v>5</v>
      </c>
      <c r="P7" s="151" t="s">
        <v>324</v>
      </c>
      <c r="Q7" s="151" t="str">
        <f>oktmo_n</f>
        <v>63629151</v>
      </c>
    </row>
    <row r="8" spans="1:17" s="56" customFormat="1" ht="38.25">
      <c r="A8" s="167"/>
      <c r="B8" s="53"/>
      <c r="C8" s="54"/>
      <c r="D8" s="55"/>
      <c r="F8" s="270"/>
      <c r="G8" s="271"/>
      <c r="H8" s="57"/>
      <c r="I8" s="51"/>
      <c r="O8" s="151">
        <v>6</v>
      </c>
      <c r="P8" s="151" t="s">
        <v>325</v>
      </c>
      <c r="Q8" s="152" t="str">
        <f>org_n</f>
        <v>ООО "Водоканал"</v>
      </c>
    </row>
    <row r="9" spans="1:17" s="56" customFormat="1" ht="25.5">
      <c r="A9" s="167"/>
      <c r="B9" s="53"/>
      <c r="C9" s="54"/>
      <c r="D9" s="55"/>
      <c r="F9" s="270"/>
      <c r="G9" s="271"/>
      <c r="H9" s="57"/>
      <c r="I9" s="51"/>
      <c r="O9" s="151">
        <v>7</v>
      </c>
      <c r="P9" s="151" t="s">
        <v>326</v>
      </c>
      <c r="Q9" s="151" t="str">
        <f>inn</f>
        <v>6421013790</v>
      </c>
    </row>
    <row r="10" spans="1:17" s="56" customFormat="1" ht="25.5">
      <c r="A10" s="167"/>
      <c r="B10" s="53"/>
      <c r="C10" s="54"/>
      <c r="D10" s="55"/>
      <c r="F10" s="270"/>
      <c r="G10" s="271"/>
      <c r="H10" s="57"/>
      <c r="I10" s="51"/>
      <c r="O10" s="151">
        <v>8</v>
      </c>
      <c r="P10" s="152" t="s">
        <v>327</v>
      </c>
      <c r="Q10" s="151" t="str">
        <f>kpp</f>
        <v>642101001</v>
      </c>
    </row>
    <row r="11" spans="1:17" s="56" customFormat="1" ht="12.75">
      <c r="A11" s="167"/>
      <c r="B11" s="53"/>
      <c r="C11" s="54"/>
      <c r="D11" s="55"/>
      <c r="F11" s="272"/>
      <c r="G11" s="273"/>
      <c r="H11" s="57"/>
      <c r="I11" s="51"/>
      <c r="O11" s="151">
        <v>9</v>
      </c>
      <c r="P11" s="151" t="s">
        <v>328</v>
      </c>
      <c r="Q11" s="153" t="str">
        <f>org_n&amp;"_INN:"&amp;inn&amp;"_KPP:"&amp;kpp</f>
        <v>ООО "Водоканал"_INN:6421013790_KPP:642101001</v>
      </c>
    </row>
    <row r="12" spans="1:17" s="56" customFormat="1" ht="12.75">
      <c r="A12" s="53"/>
      <c r="B12" s="53"/>
      <c r="D12" s="55"/>
      <c r="F12" s="58"/>
      <c r="H12" s="57"/>
      <c r="I12" s="51"/>
      <c r="O12" s="151">
        <v>10</v>
      </c>
      <c r="P12" s="151" t="s">
        <v>136</v>
      </c>
      <c r="Q12" s="151">
        <f>vprod</f>
        <v>0</v>
      </c>
    </row>
    <row r="13" spans="1:17" s="56" customFormat="1" ht="12.75">
      <c r="A13" s="53"/>
      <c r="B13" s="53"/>
      <c r="C13" s="59"/>
      <c r="D13" s="60"/>
      <c r="E13" s="61"/>
      <c r="F13" s="62"/>
      <c r="G13" s="63"/>
      <c r="H13" s="57"/>
      <c r="I13" s="51"/>
      <c r="O13" s="151">
        <v>11</v>
      </c>
      <c r="P13" s="151" t="s">
        <v>1</v>
      </c>
      <c r="Q13" s="151">
        <f>fil</f>
        <v>0</v>
      </c>
    </row>
    <row r="14" spans="1:17" s="56" customFormat="1" ht="15.75" customHeight="1">
      <c r="A14" s="53"/>
      <c r="B14" s="53"/>
      <c r="C14" s="64"/>
      <c r="D14" s="278" t="str">
        <f>"Отчетные данные о выполнении инвестиционной программы организацией, оказывающих услуги водоснабжения за "&amp;IF(A3="За год","",A3)&amp;" "&amp;A4&amp;IF(A3="За год"," год"," года")</f>
        <v>Отчетные данные о выполнении инвестиционной программы организацией, оказывающих услуги водоснабжения за IV квартал 2011 года</v>
      </c>
      <c r="E14" s="279"/>
      <c r="F14" s="280"/>
      <c r="G14" s="65"/>
      <c r="H14" s="57"/>
      <c r="I14" s="51"/>
      <c r="O14" s="51"/>
      <c r="P14" s="51"/>
      <c r="Q14" s="51"/>
    </row>
    <row r="15" spans="1:17" s="56" customFormat="1" ht="14.25" customHeight="1">
      <c r="A15" s="53"/>
      <c r="B15" s="53"/>
      <c r="C15" s="64"/>
      <c r="D15" s="281" t="str">
        <f>"Муниципальное образование: "&amp;IF(B1="","",B1)</f>
        <v>Муниципальное образование: Новобурасское</v>
      </c>
      <c r="E15" s="282"/>
      <c r="F15" s="283"/>
      <c r="G15" s="65"/>
      <c r="H15" s="57"/>
      <c r="I15" s="51"/>
      <c r="O15" s="51"/>
      <c r="P15" s="51"/>
      <c r="Q15" s="51"/>
    </row>
    <row r="16" spans="1:17" s="56" customFormat="1" ht="14.25" customHeight="1">
      <c r="A16" s="53"/>
      <c r="B16" s="53"/>
      <c r="C16" s="64"/>
      <c r="D16" s="275" t="str">
        <f>"Название организации: "&amp;IF(B5=0,A5,A5&amp;" ("&amp;B5&amp;")")</f>
        <v>Название организации: ООО "Водоканал"</v>
      </c>
      <c r="E16" s="276"/>
      <c r="F16" s="277"/>
      <c r="G16" s="65"/>
      <c r="H16" s="57"/>
      <c r="I16" s="51"/>
      <c r="O16" s="51"/>
      <c r="P16" s="51"/>
      <c r="Q16" s="51"/>
    </row>
    <row r="17" spans="1:17" s="56" customFormat="1" ht="12" thickBot="1">
      <c r="A17" s="53"/>
      <c r="B17" s="53"/>
      <c r="C17" s="64"/>
      <c r="D17" s="66"/>
      <c r="E17" s="26"/>
      <c r="F17" s="67"/>
      <c r="G17" s="65"/>
      <c r="H17" s="57"/>
      <c r="I17" s="51"/>
      <c r="O17" s="51"/>
      <c r="P17" s="51"/>
      <c r="Q17" s="51"/>
    </row>
    <row r="18" spans="3:10" ht="33" customHeight="1">
      <c r="C18" s="90"/>
      <c r="D18" s="27" t="s">
        <v>145</v>
      </c>
      <c r="E18" s="68" t="s">
        <v>146</v>
      </c>
      <c r="F18" s="28" t="s">
        <v>147</v>
      </c>
      <c r="G18" s="91"/>
      <c r="H18" s="88"/>
      <c r="J18" s="89"/>
    </row>
    <row r="19" spans="3:10" ht="12.75" customHeight="1" thickBot="1">
      <c r="C19" s="90"/>
      <c r="D19" s="47">
        <v>1</v>
      </c>
      <c r="E19" s="69">
        <v>2</v>
      </c>
      <c r="F19" s="48">
        <v>3</v>
      </c>
      <c r="G19" s="91"/>
      <c r="H19" s="88"/>
      <c r="J19" s="89"/>
    </row>
    <row r="20" spans="3:10" ht="12.75" customHeight="1" thickTop="1">
      <c r="C20" s="90"/>
      <c r="D20" s="306" t="s">
        <v>409</v>
      </c>
      <c r="E20" s="307"/>
      <c r="F20" s="308"/>
      <c r="G20" s="91"/>
      <c r="H20" s="88"/>
      <c r="J20" s="89"/>
    </row>
    <row r="21" spans="1:10" ht="12.75" customHeight="1">
      <c r="A21" s="155" t="s">
        <v>221</v>
      </c>
      <c r="B21" s="168" t="str">
        <f>$D$20&amp;" "&amp;E21</f>
        <v>2.1. Надежность снабжения потребителей товарами (услугами) Аварийность систем коммунальной инфраструктуры (ед./км)</v>
      </c>
      <c r="C21" s="150">
        <v>1</v>
      </c>
      <c r="D21" s="274" t="s">
        <v>42</v>
      </c>
      <c r="E21" s="70" t="s">
        <v>99</v>
      </c>
      <c r="F21" s="146">
        <f>IF(F23=0,0,F22/F23)</f>
        <v>0.24390243902439027</v>
      </c>
      <c r="G21" s="91"/>
      <c r="H21" s="88"/>
      <c r="J21" s="89"/>
    </row>
    <row r="22" spans="1:10" ht="12.75" customHeight="1">
      <c r="A22" s="155" t="s">
        <v>222</v>
      </c>
      <c r="B22" s="168" t="str">
        <f aca="true" t="shared" si="0" ref="B22:B74">$D$20&amp;" "&amp;E22</f>
        <v>2.1. Надежность снабжения потребителей товарами (услугами)    Количество аварий на системах коммунальной инфраструктуры (ед.)</v>
      </c>
      <c r="C22" s="150">
        <v>1</v>
      </c>
      <c r="D22" s="274"/>
      <c r="E22" s="72" t="s">
        <v>154</v>
      </c>
      <c r="F22" s="81">
        <f>Производственная!F63</f>
        <v>16</v>
      </c>
      <c r="G22" s="91"/>
      <c r="H22" s="88"/>
      <c r="J22" s="89"/>
    </row>
    <row r="23" spans="1:17" s="56" customFormat="1" ht="14.25" customHeight="1">
      <c r="A23" s="155" t="s">
        <v>223</v>
      </c>
      <c r="B23" s="168" t="str">
        <f t="shared" si="0"/>
        <v>2.1. Надежность снабжения потребителей товарами (услугами)    Протяженность сетей (всех видов в однотрубном представлении), (км)</v>
      </c>
      <c r="C23" s="150">
        <v>1</v>
      </c>
      <c r="D23" s="274"/>
      <c r="E23" s="73" t="s">
        <v>346</v>
      </c>
      <c r="F23" s="77">
        <f>Производственная!F32</f>
        <v>65.6</v>
      </c>
      <c r="G23" s="65"/>
      <c r="H23" s="57"/>
      <c r="I23" s="51"/>
      <c r="O23" s="51"/>
      <c r="P23" s="51"/>
      <c r="Q23" s="51"/>
    </row>
    <row r="24" spans="1:17" s="56" customFormat="1" ht="14.25" customHeight="1">
      <c r="A24" s="155" t="s">
        <v>224</v>
      </c>
      <c r="B24" s="168" t="str">
        <f t="shared" si="0"/>
        <v>2.1. Надежность снабжения потребителей товарами (услугами)    Справочно:         диаметр от 50мм до 250мм, (км)</v>
      </c>
      <c r="C24" s="150">
        <v>1</v>
      </c>
      <c r="D24" s="274"/>
      <c r="E24" s="72" t="s">
        <v>117</v>
      </c>
      <c r="F24" s="77">
        <f>Производственная!F33</f>
        <v>65.6</v>
      </c>
      <c r="G24" s="65"/>
      <c r="H24" s="57"/>
      <c r="I24" s="51"/>
      <c r="O24" s="51"/>
      <c r="P24" s="51"/>
      <c r="Q24" s="51"/>
    </row>
    <row r="25" spans="1:17" s="56" customFormat="1" ht="14.25" customHeight="1">
      <c r="A25" s="155" t="s">
        <v>225</v>
      </c>
      <c r="B25" s="168" t="str">
        <f t="shared" si="0"/>
        <v>2.1. Надежность снабжения потребителей товарами (услугами)                             диаметр от 250мм до 500мм, (км)</v>
      </c>
      <c r="C25" s="150">
        <v>1</v>
      </c>
      <c r="D25" s="274"/>
      <c r="E25" s="72" t="s">
        <v>88</v>
      </c>
      <c r="F25" s="77">
        <f>Производственная!F34</f>
        <v>0</v>
      </c>
      <c r="G25" s="65"/>
      <c r="H25" s="57"/>
      <c r="I25" s="51"/>
      <c r="O25" s="51"/>
      <c r="P25" s="51"/>
      <c r="Q25" s="51"/>
    </row>
    <row r="26" spans="1:17" s="56" customFormat="1" ht="14.25" customHeight="1">
      <c r="A26" s="155" t="s">
        <v>226</v>
      </c>
      <c r="B26" s="168" t="str">
        <f t="shared" si="0"/>
        <v>2.1. Надежность снабжения потребителей товарами (услугами)                             диаметр от 500мм до 1000мм, (км)</v>
      </c>
      <c r="C26" s="150">
        <v>1</v>
      </c>
      <c r="D26" s="274"/>
      <c r="E26" s="72" t="s">
        <v>89</v>
      </c>
      <c r="F26" s="77">
        <f>Производственная!F35</f>
        <v>0</v>
      </c>
      <c r="G26" s="65"/>
      <c r="H26" s="57"/>
      <c r="I26" s="51"/>
      <c r="O26" s="51"/>
      <c r="P26" s="51"/>
      <c r="Q26" s="51"/>
    </row>
    <row r="27" spans="1:17" s="56" customFormat="1" ht="14.25" customHeight="1">
      <c r="A27" s="155" t="s">
        <v>227</v>
      </c>
      <c r="B27" s="168" t="str">
        <f t="shared" si="0"/>
        <v>2.1. Надежность снабжения потребителей товарами (услугами)                             диаметр от 1000мм, (км)</v>
      </c>
      <c r="C27" s="150">
        <v>1</v>
      </c>
      <c r="D27" s="274"/>
      <c r="E27" s="72" t="s">
        <v>9</v>
      </c>
      <c r="F27" s="77">
        <f>Производственная!F36</f>
        <v>0</v>
      </c>
      <c r="G27" s="65"/>
      <c r="H27" s="57"/>
      <c r="I27" s="51"/>
      <c r="O27" s="51"/>
      <c r="P27" s="51"/>
      <c r="Q27" s="51"/>
    </row>
    <row r="28" spans="1:10" ht="12.75" customHeight="1">
      <c r="A28" s="155" t="s">
        <v>228</v>
      </c>
      <c r="B28" s="168" t="str">
        <f t="shared" si="0"/>
        <v>2.1. Надежность снабжения потребителей товарами (услугами) Перебои в снабжении потребителей (часов на потребителя)</v>
      </c>
      <c r="C28" s="150">
        <v>1</v>
      </c>
      <c r="D28" s="299" t="s">
        <v>43</v>
      </c>
      <c r="E28" s="70" t="s">
        <v>44</v>
      </c>
      <c r="F28" s="126">
        <f>IF(F31=0,0,(F29*F30)/F31)</f>
        <v>0</v>
      </c>
      <c r="G28" s="91"/>
      <c r="H28" s="88"/>
      <c r="J28" s="89"/>
    </row>
    <row r="29" spans="1:17" s="56" customFormat="1" ht="11.25">
      <c r="A29" s="155" t="s">
        <v>229</v>
      </c>
      <c r="B29" s="168" t="str">
        <f t="shared" si="0"/>
        <v>2.1. Надежность снабжения потребителей товарами (услугами)    Продолжительность отключений потребителей от предоставления товаров/услуг (часов)</v>
      </c>
      <c r="C29" s="150">
        <v>1</v>
      </c>
      <c r="D29" s="299"/>
      <c r="E29" s="72" t="s">
        <v>414</v>
      </c>
      <c r="F29" s="98">
        <v>0</v>
      </c>
      <c r="G29" s="65"/>
      <c r="H29" s="57"/>
      <c r="I29" s="51"/>
      <c r="O29" s="51"/>
      <c r="P29" s="51"/>
      <c r="Q29" s="51"/>
    </row>
    <row r="30" spans="1:17" s="56" customFormat="1" ht="11.25">
      <c r="A30" s="155" t="s">
        <v>230</v>
      </c>
      <c r="B30" s="168" t="str">
        <f t="shared" si="0"/>
        <v>2.1. Надежность снабжения потребителей товарами (услугами)    Количество потребителей, страдающих от отключений (человек)</v>
      </c>
      <c r="C30" s="150">
        <v>1</v>
      </c>
      <c r="D30" s="299"/>
      <c r="E30" s="72" t="s">
        <v>415</v>
      </c>
      <c r="F30" s="98">
        <v>0</v>
      </c>
      <c r="G30" s="65"/>
      <c r="H30" s="57"/>
      <c r="I30" s="51"/>
      <c r="O30" s="51"/>
      <c r="P30" s="51"/>
      <c r="Q30" s="51"/>
    </row>
    <row r="31" spans="1:17" s="56" customFormat="1" ht="11.25">
      <c r="A31" s="155" t="s">
        <v>231</v>
      </c>
      <c r="B31" s="168" t="str">
        <f t="shared" si="0"/>
        <v>2.1. Надежность снабжения потребителей товарами (услугами)    Численность населения, муниципального образования (чел.)</v>
      </c>
      <c r="C31" s="150">
        <v>1</v>
      </c>
      <c r="D31" s="299"/>
      <c r="E31" s="73" t="s">
        <v>45</v>
      </c>
      <c r="F31" s="96">
        <v>0</v>
      </c>
      <c r="G31" s="65"/>
      <c r="H31" s="57"/>
      <c r="I31" s="51"/>
      <c r="O31" s="51"/>
      <c r="P31" s="51"/>
      <c r="Q31" s="51"/>
    </row>
    <row r="32" spans="1:17" s="56" customFormat="1" ht="11.25">
      <c r="A32" s="53" t="s">
        <v>232</v>
      </c>
      <c r="B32" s="168" t="str">
        <f t="shared" si="0"/>
        <v>2.1. Надежность снабжения потребителей товарами (услугами) Продолжительность (бесперебойность) поставки товаров и услуг (час./день)</v>
      </c>
      <c r="C32" s="150">
        <v>1</v>
      </c>
      <c r="D32" s="274" t="s">
        <v>46</v>
      </c>
      <c r="E32" s="70" t="s">
        <v>97</v>
      </c>
      <c r="F32" s="71">
        <f>IF(Справочники!I8=0,0,F33/Справочники!I8)</f>
        <v>24</v>
      </c>
      <c r="G32" s="65"/>
      <c r="H32" s="57"/>
      <c r="I32" s="51"/>
      <c r="O32" s="51"/>
      <c r="P32" s="51"/>
      <c r="Q32" s="51"/>
    </row>
    <row r="33" spans="1:17" s="56" customFormat="1" ht="11.25">
      <c r="A33" s="53" t="s">
        <v>233</v>
      </c>
      <c r="B33" s="168" t="str">
        <f t="shared" si="0"/>
        <v>2.1. Надежность снабжения потребителей товарами (услугами)    Количество часов предоставления услуг в отчетном периоде (часов)</v>
      </c>
      <c r="C33" s="150">
        <v>1</v>
      </c>
      <c r="D33" s="274"/>
      <c r="E33" s="72" t="s">
        <v>153</v>
      </c>
      <c r="F33" s="81">
        <f>Производственная!F60</f>
        <v>2208</v>
      </c>
      <c r="G33" s="65"/>
      <c r="H33" s="57"/>
      <c r="I33" s="51"/>
      <c r="O33" s="51"/>
      <c r="P33" s="51"/>
      <c r="Q33" s="51"/>
    </row>
    <row r="34" spans="1:17" s="56" customFormat="1" ht="11.25">
      <c r="A34" s="53" t="s">
        <v>234</v>
      </c>
      <c r="B34" s="168" t="str">
        <f t="shared" si="0"/>
        <v>2.1. Надежность снабжения потребителей товарами (услугами)    Объем потерь (тыс.куб.м)</v>
      </c>
      <c r="C34" s="150">
        <v>1</v>
      </c>
      <c r="D34" s="274" t="s">
        <v>47</v>
      </c>
      <c r="E34" s="73" t="s">
        <v>5</v>
      </c>
      <c r="F34" s="81">
        <f>Производственная!F27</f>
        <v>4.039999999999999</v>
      </c>
      <c r="G34" s="65"/>
      <c r="H34" s="57"/>
      <c r="I34" s="51"/>
      <c r="O34" s="51"/>
      <c r="P34" s="51"/>
      <c r="Q34" s="51"/>
    </row>
    <row r="35" spans="1:17" s="56" customFormat="1" ht="11.25">
      <c r="A35" s="53" t="s">
        <v>235</v>
      </c>
      <c r="B35" s="168" t="str">
        <f t="shared" si="0"/>
        <v>2.1. Надежность снабжения потребителей товарами (услугами)    Объем отпуска в сеть (тыс.куб.м)</v>
      </c>
      <c r="C35" s="150">
        <v>1</v>
      </c>
      <c r="D35" s="274"/>
      <c r="E35" s="73" t="s">
        <v>6</v>
      </c>
      <c r="F35" s="77">
        <f>Производственная!F28</f>
        <v>45.19</v>
      </c>
      <c r="G35" s="65"/>
      <c r="H35" s="57"/>
      <c r="I35" s="51"/>
      <c r="O35" s="51"/>
      <c r="P35" s="51"/>
      <c r="Q35" s="51"/>
    </row>
    <row r="36" spans="1:17" s="56" customFormat="1" ht="11.25">
      <c r="A36" s="53" t="s">
        <v>236</v>
      </c>
      <c r="B36" s="168" t="str">
        <f t="shared" si="0"/>
        <v>2.1. Надежность снабжения потребителей товарами (услугами) Уровень потерь (%)</v>
      </c>
      <c r="C36" s="150">
        <v>1</v>
      </c>
      <c r="D36" s="274"/>
      <c r="E36" s="75" t="s">
        <v>7</v>
      </c>
      <c r="F36" s="76">
        <f>IF(F35=0,0,F34/F35)</f>
        <v>0.08940030980305376</v>
      </c>
      <c r="G36" s="65"/>
      <c r="H36" s="57"/>
      <c r="I36" s="51"/>
      <c r="O36" s="51"/>
      <c r="P36" s="51"/>
      <c r="Q36" s="51"/>
    </row>
    <row r="37" spans="1:17" s="56" customFormat="1" ht="11.25">
      <c r="A37" s="53" t="s">
        <v>237</v>
      </c>
      <c r="B37" s="168" t="str">
        <f t="shared" si="0"/>
        <v>2.1. Надежность снабжения потребителей товарами (услугами) Коэффициент потерь (куб. м/км)</v>
      </c>
      <c r="C37" s="150">
        <v>1</v>
      </c>
      <c r="D37" s="47" t="s">
        <v>48</v>
      </c>
      <c r="E37" s="75" t="s">
        <v>10</v>
      </c>
      <c r="F37" s="77">
        <f>IF(F23=0,0,F34/F23*1000)</f>
        <v>61.58536585365853</v>
      </c>
      <c r="G37" s="65"/>
      <c r="H37" s="57"/>
      <c r="I37" s="51"/>
      <c r="O37" s="51"/>
      <c r="P37" s="51"/>
      <c r="Q37" s="51"/>
    </row>
    <row r="38" spans="1:17" s="56" customFormat="1" ht="11.25">
      <c r="A38" s="53" t="s">
        <v>238</v>
      </c>
      <c r="B38" s="168" t="str">
        <f t="shared" si="0"/>
        <v>2.1. Надежность снабжения потребителей товарами (услугами) Индекс замены оборудования (%)</v>
      </c>
      <c r="C38" s="150">
        <v>1</v>
      </c>
      <c r="D38" s="300" t="s">
        <v>49</v>
      </c>
      <c r="E38" s="70" t="s">
        <v>50</v>
      </c>
      <c r="F38" s="76">
        <f>IF(SUM(I39:I42)=0,0,AVERAGE(I39:I42))</f>
        <v>0</v>
      </c>
      <c r="G38" s="65"/>
      <c r="H38" s="57"/>
      <c r="I38" s="51"/>
      <c r="O38" s="51"/>
      <c r="P38" s="51"/>
      <c r="Q38" s="51"/>
    </row>
    <row r="39" spans="1:17" s="56" customFormat="1" ht="11.25">
      <c r="A39" s="53" t="s">
        <v>239</v>
      </c>
      <c r="B39" s="168" t="str">
        <f t="shared" si="0"/>
        <v>2.1. Надежность снабжения потребителей товарами (услугами)              -оборудование водозаборов</v>
      </c>
      <c r="C39" s="150">
        <v>1</v>
      </c>
      <c r="D39" s="301"/>
      <c r="E39" s="72" t="s">
        <v>102</v>
      </c>
      <c r="F39" s="78">
        <f>IF(F49=0,0,F44/F49)</f>
        <v>0</v>
      </c>
      <c r="G39" s="65"/>
      <c r="H39" s="57"/>
      <c r="I39" s="51">
        <f>IF(F39&gt;0,F39,"")</f>
      </c>
      <c r="O39" s="51"/>
      <c r="P39" s="51"/>
      <c r="Q39" s="51"/>
    </row>
    <row r="40" spans="1:17" s="56" customFormat="1" ht="11.25">
      <c r="A40" s="53" t="s">
        <v>240</v>
      </c>
      <c r="B40" s="168" t="str">
        <f t="shared" si="0"/>
        <v>2.1. Надежность снабжения потребителей товарами (услугами)              -оборудование системы очистки воды </v>
      </c>
      <c r="C40" s="150">
        <v>1</v>
      </c>
      <c r="D40" s="301"/>
      <c r="E40" s="72" t="s">
        <v>103</v>
      </c>
      <c r="F40" s="78">
        <f>IF(F50=0,0,F45/F50)</f>
        <v>0</v>
      </c>
      <c r="G40" s="65"/>
      <c r="H40" s="57"/>
      <c r="I40" s="51">
        <f>IF(F40&gt;0,F40,"")</f>
      </c>
      <c r="O40" s="51"/>
      <c r="P40" s="51"/>
      <c r="Q40" s="51"/>
    </row>
    <row r="41" spans="1:17" s="56" customFormat="1" ht="11.25">
      <c r="A41" s="53" t="s">
        <v>241</v>
      </c>
      <c r="B41" s="16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41" s="150">
        <v>1</v>
      </c>
      <c r="D41" s="301"/>
      <c r="E41" s="72" t="s">
        <v>104</v>
      </c>
      <c r="F41" s="78">
        <f>IF(F51=0,0,F46/F51)</f>
        <v>0</v>
      </c>
      <c r="G41" s="65"/>
      <c r="H41" s="57"/>
      <c r="I41" s="51">
        <f>IF(F41&gt;0,F41,"")</f>
      </c>
      <c r="O41" s="51"/>
      <c r="P41" s="51"/>
      <c r="Q41" s="51"/>
    </row>
    <row r="42" spans="1:17" s="56" customFormat="1" ht="11.25">
      <c r="A42" s="53" t="s">
        <v>242</v>
      </c>
      <c r="B42" s="168" t="str">
        <f t="shared" si="0"/>
        <v>2.1. Надежность снабжения потребителей товарами (услугами)              -в т.ч. сети (км)</v>
      </c>
      <c r="C42" s="150">
        <v>1</v>
      </c>
      <c r="D42" s="301"/>
      <c r="E42" s="72" t="s">
        <v>65</v>
      </c>
      <c r="F42" s="78">
        <f>IF(F52=0,0,F47/F52)</f>
        <v>0</v>
      </c>
      <c r="G42" s="65"/>
      <c r="H42" s="57"/>
      <c r="I42" s="51">
        <f>IF(F42&gt;0,F42,"")</f>
      </c>
      <c r="O42" s="51"/>
      <c r="P42" s="51"/>
      <c r="Q42" s="51"/>
    </row>
    <row r="43" spans="1:17" s="56" customFormat="1" ht="11.25">
      <c r="A43" s="53" t="s">
        <v>243</v>
      </c>
      <c r="B43" s="168" t="str">
        <f t="shared" si="0"/>
        <v>2.1. Надежность снабжения потребителей товарами (услугами)  Количество замененного оборудования (единиц)</v>
      </c>
      <c r="C43" s="150">
        <v>1</v>
      </c>
      <c r="D43" s="301"/>
      <c r="E43" s="79" t="s">
        <v>66</v>
      </c>
      <c r="F43" s="80"/>
      <c r="G43" s="65"/>
      <c r="H43" s="57"/>
      <c r="I43" s="51"/>
      <c r="O43" s="51"/>
      <c r="P43" s="51"/>
      <c r="Q43" s="51"/>
    </row>
    <row r="44" spans="1:17" s="56" customFormat="1" ht="11.25">
      <c r="A44" s="53" t="s">
        <v>244</v>
      </c>
      <c r="B44" s="168" t="str">
        <f t="shared" si="0"/>
        <v>2.1. Надежность снабжения потребителей товарами (услугами)              -оборудование водозаборов</v>
      </c>
      <c r="C44" s="150">
        <v>1</v>
      </c>
      <c r="D44" s="301"/>
      <c r="E44" s="72" t="s">
        <v>102</v>
      </c>
      <c r="F44" s="99">
        <v>3</v>
      </c>
      <c r="G44" s="65"/>
      <c r="H44" s="57"/>
      <c r="I44" s="51"/>
      <c r="O44" s="51"/>
      <c r="P44" s="51"/>
      <c r="Q44" s="51"/>
    </row>
    <row r="45" spans="1:17" s="56" customFormat="1" ht="11.25">
      <c r="A45" s="53" t="s">
        <v>245</v>
      </c>
      <c r="B45" s="168" t="str">
        <f t="shared" si="0"/>
        <v>2.1. Надежность снабжения потребителей товарами (услугами)              -оборудование системы очистки воды </v>
      </c>
      <c r="C45" s="150">
        <v>1</v>
      </c>
      <c r="D45" s="301"/>
      <c r="E45" s="72" t="s">
        <v>103</v>
      </c>
      <c r="F45" s="99">
        <v>0</v>
      </c>
      <c r="G45" s="65"/>
      <c r="H45" s="57"/>
      <c r="I45" s="51"/>
      <c r="O45" s="51"/>
      <c r="P45" s="51"/>
      <c r="Q45" s="51"/>
    </row>
    <row r="46" spans="1:17" s="56" customFormat="1" ht="11.25">
      <c r="A46" s="53" t="s">
        <v>246</v>
      </c>
      <c r="B46" s="16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46" s="150">
        <v>1</v>
      </c>
      <c r="D46" s="301"/>
      <c r="E46" s="72" t="s">
        <v>104</v>
      </c>
      <c r="F46" s="99">
        <v>0</v>
      </c>
      <c r="G46" s="65"/>
      <c r="H46" s="57"/>
      <c r="I46" s="51"/>
      <c r="O46" s="51"/>
      <c r="P46" s="51"/>
      <c r="Q46" s="51"/>
    </row>
    <row r="47" spans="1:17" s="56" customFormat="1" ht="11.25">
      <c r="A47" s="53" t="s">
        <v>247</v>
      </c>
      <c r="B47" s="168" t="str">
        <f t="shared" si="0"/>
        <v>2.1. Надежность снабжения потребителей товарами (услугами)              -в т.ч. сети (км)</v>
      </c>
      <c r="C47" s="150">
        <v>1</v>
      </c>
      <c r="D47" s="301"/>
      <c r="E47" s="72" t="s">
        <v>65</v>
      </c>
      <c r="F47" s="99">
        <v>0</v>
      </c>
      <c r="G47" s="65"/>
      <c r="H47" s="57"/>
      <c r="I47" s="51"/>
      <c r="O47" s="51"/>
      <c r="P47" s="51"/>
      <c r="Q47" s="51"/>
    </row>
    <row r="48" spans="1:17" s="56" customFormat="1" ht="11.25">
      <c r="A48" s="53" t="s">
        <v>248</v>
      </c>
      <c r="B48" s="168" t="str">
        <f t="shared" si="0"/>
        <v>2.1. Надежность снабжения потребителей товарами (услугами)  Общее количество установленного оборудования (единиц)</v>
      </c>
      <c r="C48" s="150">
        <v>1</v>
      </c>
      <c r="D48" s="301"/>
      <c r="E48" s="79" t="s">
        <v>67</v>
      </c>
      <c r="F48" s="80"/>
      <c r="G48" s="65"/>
      <c r="H48" s="57"/>
      <c r="I48" s="51"/>
      <c r="O48" s="51"/>
      <c r="P48" s="51"/>
      <c r="Q48" s="51"/>
    </row>
    <row r="49" spans="1:17" s="56" customFormat="1" ht="11.25">
      <c r="A49" s="53" t="s">
        <v>249</v>
      </c>
      <c r="B49" s="168" t="str">
        <f t="shared" si="0"/>
        <v>2.1. Надежность снабжения потребителей товарами (услугами)              -оборудование водозаборов</v>
      </c>
      <c r="C49" s="150">
        <v>1</v>
      </c>
      <c r="D49" s="301"/>
      <c r="E49" s="72" t="s">
        <v>102</v>
      </c>
      <c r="F49" s="99">
        <v>0</v>
      </c>
      <c r="G49" s="65"/>
      <c r="H49" s="57"/>
      <c r="I49" s="51"/>
      <c r="O49" s="51"/>
      <c r="P49" s="51"/>
      <c r="Q49" s="51"/>
    </row>
    <row r="50" spans="1:17" s="56" customFormat="1" ht="11.25">
      <c r="A50" s="53" t="s">
        <v>282</v>
      </c>
      <c r="B50" s="168" t="str">
        <f t="shared" si="0"/>
        <v>2.1. Надежность снабжения потребителей товарами (услугами)              -оборудование системы очистки воды </v>
      </c>
      <c r="C50" s="150">
        <v>1</v>
      </c>
      <c r="D50" s="301"/>
      <c r="E50" s="72" t="s">
        <v>103</v>
      </c>
      <c r="F50" s="99">
        <v>0</v>
      </c>
      <c r="G50" s="65"/>
      <c r="H50" s="57"/>
      <c r="I50" s="51"/>
      <c r="O50" s="51"/>
      <c r="P50" s="51"/>
      <c r="Q50" s="51"/>
    </row>
    <row r="51" spans="1:17" s="56" customFormat="1" ht="11.25">
      <c r="A51" s="53" t="s">
        <v>283</v>
      </c>
      <c r="B51" s="16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51" s="150">
        <v>1</v>
      </c>
      <c r="D51" s="301"/>
      <c r="E51" s="72" t="s">
        <v>104</v>
      </c>
      <c r="F51" s="99">
        <v>0</v>
      </c>
      <c r="G51" s="65"/>
      <c r="H51" s="57"/>
      <c r="I51" s="51"/>
      <c r="O51" s="51"/>
      <c r="P51" s="51"/>
      <c r="Q51" s="51"/>
    </row>
    <row r="52" spans="1:17" s="56" customFormat="1" ht="11.25">
      <c r="A52" s="53" t="s">
        <v>284</v>
      </c>
      <c r="B52" s="168" t="str">
        <f t="shared" si="0"/>
        <v>2.1. Надежность снабжения потребителей товарами (услугами)              -в т.ч. сети (км)</v>
      </c>
      <c r="C52" s="150">
        <v>1</v>
      </c>
      <c r="D52" s="302"/>
      <c r="E52" s="72" t="s">
        <v>65</v>
      </c>
      <c r="F52" s="99">
        <v>0</v>
      </c>
      <c r="G52" s="65"/>
      <c r="H52" s="57"/>
      <c r="I52" s="51"/>
      <c r="O52" s="51"/>
      <c r="P52" s="51"/>
      <c r="Q52" s="51"/>
    </row>
    <row r="53" spans="1:17" s="56" customFormat="1" ht="14.25" customHeight="1">
      <c r="A53" s="53" t="s">
        <v>285</v>
      </c>
      <c r="B53" s="168" t="str">
        <f t="shared" si="0"/>
        <v>2.1. Надежность снабжения потребителей товарами (услугами) Износ систем коммунальной инфраструктуры (%), в том числе:</v>
      </c>
      <c r="C53" s="150">
        <v>1</v>
      </c>
      <c r="D53" s="274" t="s">
        <v>51</v>
      </c>
      <c r="E53" s="70" t="s">
        <v>101</v>
      </c>
      <c r="F53" s="76">
        <f>IF(SUM(I54:I56)=0,0,AVERAGE(I54:I56))</f>
        <v>0.76007326007326</v>
      </c>
      <c r="G53" s="65"/>
      <c r="H53" s="57"/>
      <c r="I53" s="51"/>
      <c r="O53" s="51"/>
      <c r="P53" s="51"/>
      <c r="Q53" s="51"/>
    </row>
    <row r="54" spans="1:17" s="56" customFormat="1" ht="14.25" customHeight="1">
      <c r="A54" s="53" t="s">
        <v>286</v>
      </c>
      <c r="B54" s="168" t="str">
        <f t="shared" si="0"/>
        <v>2.1. Надежность снабжения потребителей товарами (услугами)              -оборудование водозаборов</v>
      </c>
      <c r="C54" s="150">
        <v>1</v>
      </c>
      <c r="D54" s="274"/>
      <c r="E54" s="72" t="s">
        <v>102</v>
      </c>
      <c r="F54" s="76">
        <f>IF((F66+F58)=0,0,F58/(F66+F58))</f>
        <v>0.6153846153846154</v>
      </c>
      <c r="G54" s="65"/>
      <c r="H54" s="57"/>
      <c r="I54" s="51">
        <f>IF(F54&gt;0,F54,"")</f>
        <v>0.6153846153846154</v>
      </c>
      <c r="O54" s="51"/>
      <c r="P54" s="51"/>
      <c r="Q54" s="51"/>
    </row>
    <row r="55" spans="1:17" s="56" customFormat="1" ht="14.25" customHeight="1">
      <c r="A55" s="53" t="s">
        <v>287</v>
      </c>
      <c r="B55" s="168" t="str">
        <f t="shared" si="0"/>
        <v>2.1. Надежность снабжения потребителей товарами (услугами)              -оборудование системы очистки воды </v>
      </c>
      <c r="C55" s="150">
        <v>1</v>
      </c>
      <c r="D55" s="274"/>
      <c r="E55" s="72" t="s">
        <v>103</v>
      </c>
      <c r="F55" s="76">
        <f>IF((F67+F59)=0,0,F59/(F67+F59))</f>
        <v>0</v>
      </c>
      <c r="G55" s="65"/>
      <c r="H55" s="57"/>
      <c r="I55" s="51">
        <f>IF(F55&gt;0,F55,"")</f>
      </c>
      <c r="O55" s="51"/>
      <c r="P55" s="51"/>
      <c r="Q55" s="51"/>
    </row>
    <row r="56" spans="1:17" s="56" customFormat="1" ht="14.25" customHeight="1">
      <c r="A56" s="53" t="s">
        <v>288</v>
      </c>
      <c r="B56" s="16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56" s="150">
        <v>1</v>
      </c>
      <c r="D56" s="274"/>
      <c r="E56" s="72" t="s">
        <v>104</v>
      </c>
      <c r="F56" s="76">
        <f>IF((F68+F60)=0,0,F60/(F68+F60))</f>
        <v>0.9047619047619048</v>
      </c>
      <c r="G56" s="65"/>
      <c r="H56" s="57"/>
      <c r="I56" s="51">
        <f>IF(F56&gt;0,F56,"")</f>
        <v>0.9047619047619048</v>
      </c>
      <c r="O56" s="51"/>
      <c r="P56" s="51"/>
      <c r="Q56" s="51"/>
    </row>
    <row r="57" spans="1:17" s="56" customFormat="1" ht="14.25" customHeight="1">
      <c r="A57" s="53" t="s">
        <v>289</v>
      </c>
      <c r="B57" s="168" t="str">
        <f t="shared" si="0"/>
        <v>2.1. Надежность снабжения потребителей товарами (услугами)    Фактический срок службы оборудования (лет), в том числе:</v>
      </c>
      <c r="C57" s="150">
        <v>1</v>
      </c>
      <c r="D57" s="274"/>
      <c r="E57" s="72" t="s">
        <v>155</v>
      </c>
      <c r="F57" s="81"/>
      <c r="G57" s="65"/>
      <c r="H57" s="57"/>
      <c r="I57" s="51"/>
      <c r="O57" s="51"/>
      <c r="P57" s="51"/>
      <c r="Q57" s="51"/>
    </row>
    <row r="58" spans="1:17" s="56" customFormat="1" ht="14.25" customHeight="1">
      <c r="A58" s="53" t="s">
        <v>290</v>
      </c>
      <c r="B58" s="168" t="str">
        <f t="shared" si="0"/>
        <v>2.1. Надежность снабжения потребителей товарами (услугами)              -оборудование водозаборов</v>
      </c>
      <c r="C58" s="150">
        <v>1</v>
      </c>
      <c r="D58" s="274"/>
      <c r="E58" s="72" t="s">
        <v>102</v>
      </c>
      <c r="F58" s="81">
        <f>Производственная!F69</f>
        <v>16</v>
      </c>
      <c r="G58" s="65"/>
      <c r="H58" s="57"/>
      <c r="I58" s="51"/>
      <c r="O58" s="51"/>
      <c r="P58" s="51"/>
      <c r="Q58" s="51"/>
    </row>
    <row r="59" spans="1:17" s="56" customFormat="1" ht="14.25" customHeight="1">
      <c r="A59" s="53" t="s">
        <v>291</v>
      </c>
      <c r="B59" s="168" t="str">
        <f t="shared" si="0"/>
        <v>2.1. Надежность снабжения потребителей товарами (услугами)              -оборудование системы очистки воды </v>
      </c>
      <c r="C59" s="150">
        <v>1</v>
      </c>
      <c r="D59" s="274"/>
      <c r="E59" s="72" t="s">
        <v>103</v>
      </c>
      <c r="F59" s="81">
        <f>Производственная!F70</f>
        <v>0</v>
      </c>
      <c r="G59" s="65"/>
      <c r="H59" s="57"/>
      <c r="I59" s="51"/>
      <c r="O59" s="51"/>
      <c r="P59" s="51"/>
      <c r="Q59" s="51"/>
    </row>
    <row r="60" spans="1:17" s="56" customFormat="1" ht="14.25" customHeight="1">
      <c r="A60" s="53" t="s">
        <v>292</v>
      </c>
      <c r="B60" s="16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0" s="150">
        <v>1</v>
      </c>
      <c r="D60" s="274"/>
      <c r="E60" s="72" t="s">
        <v>104</v>
      </c>
      <c r="F60" s="81">
        <f>Производственная!F71</f>
        <v>19</v>
      </c>
      <c r="G60" s="65"/>
      <c r="H60" s="57"/>
      <c r="I60" s="51"/>
      <c r="O60" s="51"/>
      <c r="P60" s="51"/>
      <c r="Q60" s="51"/>
    </row>
    <row r="61" spans="1:17" s="56" customFormat="1" ht="14.25" customHeight="1">
      <c r="A61" s="53" t="s">
        <v>293</v>
      </c>
      <c r="B61" s="168" t="str">
        <f t="shared" si="0"/>
        <v>2.1. Надежность снабжения потребителей товарами (услугами)    Нормативный срок службы оборудования (лет), в том числе:</v>
      </c>
      <c r="C61" s="150">
        <v>1</v>
      </c>
      <c r="D61" s="274"/>
      <c r="E61" s="72" t="s">
        <v>156</v>
      </c>
      <c r="F61" s="81"/>
      <c r="G61" s="65"/>
      <c r="H61" s="57"/>
      <c r="I61" s="51"/>
      <c r="O61" s="51"/>
      <c r="P61" s="51"/>
      <c r="Q61" s="51"/>
    </row>
    <row r="62" spans="1:17" s="56" customFormat="1" ht="14.25" customHeight="1">
      <c r="A62" s="53" t="s">
        <v>294</v>
      </c>
      <c r="B62" s="168" t="str">
        <f t="shared" si="0"/>
        <v>2.1. Надежность снабжения потребителей товарами (услугами)              -оборудование водозаборов</v>
      </c>
      <c r="C62" s="150">
        <v>1</v>
      </c>
      <c r="D62" s="274"/>
      <c r="E62" s="72" t="s">
        <v>102</v>
      </c>
      <c r="F62" s="81">
        <f>Производственная!F73</f>
        <v>25</v>
      </c>
      <c r="G62" s="65"/>
      <c r="H62" s="57"/>
      <c r="I62" s="51"/>
      <c r="O62" s="51"/>
      <c r="P62" s="51"/>
      <c r="Q62" s="51"/>
    </row>
    <row r="63" spans="1:17" s="56" customFormat="1" ht="14.25" customHeight="1">
      <c r="A63" s="53" t="s">
        <v>295</v>
      </c>
      <c r="B63" s="168" t="str">
        <f t="shared" si="0"/>
        <v>2.1. Надежность снабжения потребителей товарами (услугами)              -оборудование системы очистки воды </v>
      </c>
      <c r="C63" s="150">
        <v>1</v>
      </c>
      <c r="D63" s="274"/>
      <c r="E63" s="72" t="s">
        <v>103</v>
      </c>
      <c r="F63" s="81">
        <f>Производственная!F74</f>
        <v>0</v>
      </c>
      <c r="G63" s="65"/>
      <c r="H63" s="57"/>
      <c r="I63" s="51"/>
      <c r="O63" s="51"/>
      <c r="P63" s="51"/>
      <c r="Q63" s="51"/>
    </row>
    <row r="64" spans="1:17" s="56" customFormat="1" ht="14.25" customHeight="1">
      <c r="A64" s="53" t="s">
        <v>296</v>
      </c>
      <c r="B64" s="16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4" s="150">
        <v>1</v>
      </c>
      <c r="D64" s="274"/>
      <c r="E64" s="72" t="s">
        <v>104</v>
      </c>
      <c r="F64" s="81">
        <f>Производственная!F75</f>
        <v>20</v>
      </c>
      <c r="G64" s="65"/>
      <c r="H64" s="57"/>
      <c r="I64" s="51"/>
      <c r="O64" s="51"/>
      <c r="P64" s="51"/>
      <c r="Q64" s="51"/>
    </row>
    <row r="65" spans="1:17" s="56" customFormat="1" ht="14.25" customHeight="1">
      <c r="A65" s="53" t="s">
        <v>297</v>
      </c>
      <c r="B65" s="168" t="str">
        <f t="shared" si="0"/>
        <v>2.1. Надежность снабжения потребителей товарами (услугами)    Возможный остаточный срок службы оборудования (лет), в том числе:</v>
      </c>
      <c r="C65" s="150">
        <v>1</v>
      </c>
      <c r="D65" s="274"/>
      <c r="E65" s="72" t="s">
        <v>157</v>
      </c>
      <c r="F65" s="81"/>
      <c r="G65" s="65"/>
      <c r="H65" s="57"/>
      <c r="I65" s="51"/>
      <c r="O65" s="51"/>
      <c r="P65" s="51"/>
      <c r="Q65" s="51"/>
    </row>
    <row r="66" spans="1:17" s="56" customFormat="1" ht="14.25" customHeight="1">
      <c r="A66" s="53" t="s">
        <v>298</v>
      </c>
      <c r="B66" s="168" t="str">
        <f t="shared" si="0"/>
        <v>2.1. Надежность снабжения потребителей товарами (услугами)              -оборудование водозаборов</v>
      </c>
      <c r="C66" s="150">
        <v>1</v>
      </c>
      <c r="D66" s="274"/>
      <c r="E66" s="72" t="s">
        <v>102</v>
      </c>
      <c r="F66" s="81">
        <f>Производственная!F77</f>
        <v>10</v>
      </c>
      <c r="G66" s="65"/>
      <c r="H66" s="57"/>
      <c r="I66" s="51"/>
      <c r="O66" s="51"/>
      <c r="P66" s="51"/>
      <c r="Q66" s="51"/>
    </row>
    <row r="67" spans="1:17" s="56" customFormat="1" ht="14.25" customHeight="1">
      <c r="A67" s="53" t="s">
        <v>299</v>
      </c>
      <c r="B67" s="168" t="str">
        <f t="shared" si="0"/>
        <v>2.1. Надежность снабжения потребителей товарами (услугами)              -оборудование системы очистки воды </v>
      </c>
      <c r="C67" s="150">
        <v>1</v>
      </c>
      <c r="D67" s="274"/>
      <c r="E67" s="72" t="s">
        <v>103</v>
      </c>
      <c r="F67" s="81">
        <f>Производственная!F78</f>
        <v>0</v>
      </c>
      <c r="G67" s="65"/>
      <c r="H67" s="57"/>
      <c r="I67" s="51"/>
      <c r="O67" s="51"/>
      <c r="P67" s="51"/>
      <c r="Q67" s="51"/>
    </row>
    <row r="68" spans="1:17" s="56" customFormat="1" ht="14.25" customHeight="1">
      <c r="A68" s="53" t="s">
        <v>300</v>
      </c>
      <c r="B68" s="16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8" s="150">
        <v>1</v>
      </c>
      <c r="D68" s="274"/>
      <c r="E68" s="72" t="s">
        <v>104</v>
      </c>
      <c r="F68" s="81">
        <f>Производственная!F79</f>
        <v>2</v>
      </c>
      <c r="G68" s="65"/>
      <c r="H68" s="57"/>
      <c r="I68" s="51"/>
      <c r="O68" s="51"/>
      <c r="P68" s="51"/>
      <c r="Q68" s="51"/>
    </row>
    <row r="69" spans="1:17" s="56" customFormat="1" ht="14.25" customHeight="1">
      <c r="A69" s="53" t="s">
        <v>301</v>
      </c>
      <c r="B69" s="168" t="str">
        <f t="shared" si="0"/>
        <v>2.1. Надежность снабжения потребителей товарами (услугами) Удельный вес сетей, нуждающихся в замене (%)</v>
      </c>
      <c r="C69" s="150">
        <v>1</v>
      </c>
      <c r="D69" s="274" t="s">
        <v>52</v>
      </c>
      <c r="E69" s="70" t="s">
        <v>106</v>
      </c>
      <c r="F69" s="76">
        <f>IF(F23=0,0,F70/F23)</f>
        <v>0.08231707317073172</v>
      </c>
      <c r="G69" s="65"/>
      <c r="H69" s="57"/>
      <c r="I69" s="51"/>
      <c r="O69" s="51"/>
      <c r="P69" s="51"/>
      <c r="Q69" s="51"/>
    </row>
    <row r="70" spans="1:17" s="56" customFormat="1" ht="14.25" customHeight="1">
      <c r="A70" s="53" t="s">
        <v>302</v>
      </c>
      <c r="B70" s="168" t="str">
        <f t="shared" si="0"/>
        <v>2.1. Надежность снабжения потребителей товарами (услугами)    Протяженность сетей, нуждающихся в замене (км):</v>
      </c>
      <c r="C70" s="150">
        <v>1</v>
      </c>
      <c r="D70" s="274"/>
      <c r="E70" s="72" t="s">
        <v>416</v>
      </c>
      <c r="F70" s="77">
        <f>Производственная!F81</f>
        <v>5.4</v>
      </c>
      <c r="G70" s="65"/>
      <c r="H70" s="57"/>
      <c r="I70" s="51"/>
      <c r="O70" s="51"/>
      <c r="P70" s="51"/>
      <c r="Q70" s="51"/>
    </row>
    <row r="71" spans="1:17" s="56" customFormat="1" ht="14.25" customHeight="1">
      <c r="A71" s="53" t="s">
        <v>303</v>
      </c>
      <c r="B71" s="168" t="str">
        <f t="shared" si="0"/>
        <v>2.1. Надежность снабжения потребителей товарами (услугами)    Справочно:        диаметр от 50мм до 250мм, (км)</v>
      </c>
      <c r="C71" s="150">
        <v>1</v>
      </c>
      <c r="D71" s="274"/>
      <c r="E71" s="72" t="s">
        <v>347</v>
      </c>
      <c r="F71" s="77">
        <f>Производственная!F82</f>
        <v>5.4</v>
      </c>
      <c r="G71" s="65"/>
      <c r="H71" s="57"/>
      <c r="I71" s="51"/>
      <c r="O71" s="51"/>
      <c r="P71" s="51"/>
      <c r="Q71" s="51"/>
    </row>
    <row r="72" spans="1:17" s="56" customFormat="1" ht="14.25" customHeight="1">
      <c r="A72" s="53" t="s">
        <v>304</v>
      </c>
      <c r="B72" s="168" t="str">
        <f t="shared" si="0"/>
        <v>2.1. Надежность снабжения потребителей товарами (услугами)                             диаметр от 250мм до 500мм, (км)</v>
      </c>
      <c r="C72" s="150">
        <v>1</v>
      </c>
      <c r="D72" s="274"/>
      <c r="E72" s="72" t="s">
        <v>88</v>
      </c>
      <c r="F72" s="77">
        <f>Производственная!F83</f>
        <v>0</v>
      </c>
      <c r="G72" s="65"/>
      <c r="H72" s="57"/>
      <c r="I72" s="51"/>
      <c r="O72" s="51"/>
      <c r="P72" s="51"/>
      <c r="Q72" s="51"/>
    </row>
    <row r="73" spans="1:17" s="56" customFormat="1" ht="14.25" customHeight="1">
      <c r="A73" s="53" t="s">
        <v>305</v>
      </c>
      <c r="B73" s="168" t="str">
        <f t="shared" si="0"/>
        <v>2.1. Надежность снабжения потребителей товарами (услугами)                             диаметр от 500мм до 1000мм, (км)</v>
      </c>
      <c r="C73" s="150">
        <v>1</v>
      </c>
      <c r="D73" s="274"/>
      <c r="E73" s="72" t="s">
        <v>89</v>
      </c>
      <c r="F73" s="77">
        <f>Производственная!F84</f>
        <v>0</v>
      </c>
      <c r="G73" s="65"/>
      <c r="H73" s="57"/>
      <c r="I73" s="51"/>
      <c r="O73" s="51"/>
      <c r="P73" s="51"/>
      <c r="Q73" s="51"/>
    </row>
    <row r="74" spans="1:17" s="56" customFormat="1" ht="14.25" customHeight="1">
      <c r="A74" s="53" t="s">
        <v>306</v>
      </c>
      <c r="B74" s="168" t="str">
        <f t="shared" si="0"/>
        <v>2.1. Надежность снабжения потребителей товарами (услугами)                             диаметр от 1000мм, (км)</v>
      </c>
      <c r="C74" s="150">
        <v>1</v>
      </c>
      <c r="D74" s="274"/>
      <c r="E74" s="72" t="s">
        <v>9</v>
      </c>
      <c r="F74" s="77">
        <f>Производственная!F85</f>
        <v>0</v>
      </c>
      <c r="G74" s="65"/>
      <c r="H74" s="57"/>
      <c r="I74" s="51"/>
      <c r="O74" s="51"/>
      <c r="P74" s="51"/>
      <c r="Q74" s="51"/>
    </row>
    <row r="75" spans="1:17" s="56" customFormat="1" ht="15.75" customHeight="1">
      <c r="A75" s="53"/>
      <c r="B75" s="53"/>
      <c r="C75" s="150">
        <v>1</v>
      </c>
      <c r="D75" s="303" t="s">
        <v>410</v>
      </c>
      <c r="E75" s="304"/>
      <c r="F75" s="305"/>
      <c r="G75" s="127"/>
      <c r="H75" s="57"/>
      <c r="I75" s="51"/>
      <c r="O75" s="51"/>
      <c r="P75" s="51"/>
      <c r="Q75" s="51"/>
    </row>
    <row r="76" spans="1:17" s="56" customFormat="1" ht="12.75" customHeight="1">
      <c r="A76" s="53" t="s">
        <v>307</v>
      </c>
      <c r="B76" s="168" t="str">
        <f>$D$75&amp;" "&amp;E76</f>
        <v>2.2. Сбалансированность системы коммунальной инфраструктуры Уровень загрузки производственных мощностей (%)</v>
      </c>
      <c r="C76" s="150">
        <v>1</v>
      </c>
      <c r="D76" s="299" t="s">
        <v>53</v>
      </c>
      <c r="E76" s="70" t="s">
        <v>54</v>
      </c>
      <c r="F76" s="76">
        <f>IF(SUM(I77:I79)=0,0,AVERAGE(I77:I79))</f>
        <v>0.3118213426748928</v>
      </c>
      <c r="G76" s="65"/>
      <c r="H76" s="57"/>
      <c r="I76" s="51"/>
      <c r="O76" s="51"/>
      <c r="P76" s="51"/>
      <c r="Q76" s="51"/>
    </row>
    <row r="77" spans="1:17" s="56" customFormat="1" ht="11.25">
      <c r="A77" s="53" t="s">
        <v>308</v>
      </c>
      <c r="B77" s="168" t="str">
        <f aca="true" t="shared" si="1" ref="B77:B99">$D$75&amp;" "&amp;E77</f>
        <v>2.2. Сбалансированность системы коммунальной инфраструктуры              -оборудование водозаборов</v>
      </c>
      <c r="C77" s="150">
        <v>1</v>
      </c>
      <c r="D77" s="299"/>
      <c r="E77" s="72" t="s">
        <v>102</v>
      </c>
      <c r="F77" s="78">
        <f>IF(F85=0,0,F81/F85)</f>
        <v>0.30952054794520545</v>
      </c>
      <c r="G77" s="65"/>
      <c r="H77" s="57"/>
      <c r="I77" s="51">
        <f>IF(F77&gt;0,F77,"")</f>
        <v>0.30952054794520545</v>
      </c>
      <c r="O77" s="51"/>
      <c r="P77" s="51"/>
      <c r="Q77" s="51"/>
    </row>
    <row r="78" spans="1:17" s="56" customFormat="1" ht="11.25">
      <c r="A78" s="53" t="s">
        <v>309</v>
      </c>
      <c r="B78" s="168" t="str">
        <f t="shared" si="1"/>
        <v>2.2. Сбалансированность системы коммунальной инфраструктуры              -оборудование системы очистки воды </v>
      </c>
      <c r="C78" s="150">
        <v>1</v>
      </c>
      <c r="D78" s="299"/>
      <c r="E78" s="72" t="s">
        <v>103</v>
      </c>
      <c r="F78" s="78">
        <f>IF(F86=0,0,F82/F86)</f>
        <v>0</v>
      </c>
      <c r="G78" s="65"/>
      <c r="H78" s="57"/>
      <c r="I78" s="51">
        <f>IF(F78&gt;0,F78,"")</f>
      </c>
      <c r="O78" s="51"/>
      <c r="P78" s="51"/>
      <c r="Q78" s="51"/>
    </row>
    <row r="79" spans="1:17" s="56" customFormat="1" ht="11.25">
      <c r="A79" s="53" t="s">
        <v>310</v>
      </c>
      <c r="B79" s="168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79" s="150">
        <v>1</v>
      </c>
      <c r="D79" s="299"/>
      <c r="E79" s="72" t="s">
        <v>104</v>
      </c>
      <c r="F79" s="78">
        <f>IF(F87=0,0,F83/F87)</f>
        <v>0.3141221374045801</v>
      </c>
      <c r="G79" s="65"/>
      <c r="H79" s="57"/>
      <c r="I79" s="51">
        <f>IF(F79&gt;0,F79,"")</f>
        <v>0.3141221374045801</v>
      </c>
      <c r="O79" s="51"/>
      <c r="P79" s="51"/>
      <c r="Q79" s="51"/>
    </row>
    <row r="80" spans="1:17" s="56" customFormat="1" ht="11.25">
      <c r="A80" s="53" t="s">
        <v>311</v>
      </c>
      <c r="B80" s="168" t="str">
        <f t="shared" si="1"/>
        <v>2.2. Сбалансированность системы коммунальной инфраструктуры Фактическая производительность оборудования (тыс. куб. м)</v>
      </c>
      <c r="C80" s="150">
        <v>1</v>
      </c>
      <c r="D80" s="299"/>
      <c r="E80" s="79" t="s">
        <v>55</v>
      </c>
      <c r="F80" s="80"/>
      <c r="G80" s="65"/>
      <c r="H80" s="57"/>
      <c r="I80" s="51"/>
      <c r="O80" s="51"/>
      <c r="P80" s="51"/>
      <c r="Q80" s="51"/>
    </row>
    <row r="81" spans="1:17" s="56" customFormat="1" ht="11.25">
      <c r="A81" s="53" t="s">
        <v>312</v>
      </c>
      <c r="B81" s="168" t="str">
        <f t="shared" si="1"/>
        <v>2.2. Сбалансированность системы коммунальной инфраструктуры              -оборудование водозаборов</v>
      </c>
      <c r="C81" s="150">
        <v>1</v>
      </c>
      <c r="D81" s="299"/>
      <c r="E81" s="72" t="s">
        <v>102</v>
      </c>
      <c r="F81" s="99">
        <v>45.19</v>
      </c>
      <c r="G81" s="65"/>
      <c r="H81" s="57"/>
      <c r="I81" s="51"/>
      <c r="O81" s="51"/>
      <c r="P81" s="51"/>
      <c r="Q81" s="51"/>
    </row>
    <row r="82" spans="1:17" s="56" customFormat="1" ht="11.25">
      <c r="A82" s="53" t="s">
        <v>313</v>
      </c>
      <c r="B82" s="168" t="str">
        <f t="shared" si="1"/>
        <v>2.2. Сбалансированность системы коммунальной инфраструктуры              -оборудование системы очистки воды </v>
      </c>
      <c r="C82" s="150">
        <v>1</v>
      </c>
      <c r="D82" s="299"/>
      <c r="E82" s="72" t="s">
        <v>103</v>
      </c>
      <c r="F82" s="99">
        <v>0</v>
      </c>
      <c r="G82" s="65"/>
      <c r="H82" s="57"/>
      <c r="I82" s="51"/>
      <c r="O82" s="51"/>
      <c r="P82" s="51"/>
      <c r="Q82" s="51"/>
    </row>
    <row r="83" spans="1:17" s="56" customFormat="1" ht="11.25">
      <c r="A83" s="53" t="s">
        <v>314</v>
      </c>
      <c r="B83" s="168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83" s="150">
        <v>1</v>
      </c>
      <c r="D83" s="299"/>
      <c r="E83" s="72" t="s">
        <v>104</v>
      </c>
      <c r="F83" s="99">
        <v>41.15</v>
      </c>
      <c r="G83" s="65"/>
      <c r="H83" s="57"/>
      <c r="I83" s="51"/>
      <c r="O83" s="51"/>
      <c r="P83" s="51"/>
      <c r="Q83" s="51"/>
    </row>
    <row r="84" spans="1:17" s="56" customFormat="1" ht="11.25">
      <c r="A84" s="53" t="s">
        <v>315</v>
      </c>
      <c r="B84" s="168" t="str">
        <f t="shared" si="1"/>
        <v>2.2. Сбалансированность системы коммунальной инфраструктуры Установленная производительность оборудования (тыс. куб. м)</v>
      </c>
      <c r="C84" s="150">
        <v>1</v>
      </c>
      <c r="D84" s="299"/>
      <c r="E84" s="79" t="s">
        <v>56</v>
      </c>
      <c r="F84" s="74"/>
      <c r="G84" s="65"/>
      <c r="H84" s="57"/>
      <c r="I84" s="51"/>
      <c r="O84" s="51"/>
      <c r="P84" s="51"/>
      <c r="Q84" s="51"/>
    </row>
    <row r="85" spans="1:17" s="56" customFormat="1" ht="11.25">
      <c r="A85" s="53" t="s">
        <v>316</v>
      </c>
      <c r="B85" s="168" t="str">
        <f t="shared" si="1"/>
        <v>2.2. Сбалансированность системы коммунальной инфраструктуры              -оборудование водозаборов</v>
      </c>
      <c r="C85" s="150">
        <v>1</v>
      </c>
      <c r="D85" s="299"/>
      <c r="E85" s="72" t="s">
        <v>102</v>
      </c>
      <c r="F85" s="99">
        <v>146</v>
      </c>
      <c r="G85" s="65"/>
      <c r="H85" s="57"/>
      <c r="I85" s="51"/>
      <c r="O85" s="51"/>
      <c r="P85" s="51"/>
      <c r="Q85" s="51"/>
    </row>
    <row r="86" spans="1:17" s="56" customFormat="1" ht="11.25">
      <c r="A86" s="53" t="s">
        <v>317</v>
      </c>
      <c r="B86" s="168" t="str">
        <f t="shared" si="1"/>
        <v>2.2. Сбалансированность системы коммунальной инфраструктуры              -оборудование системы очистки воды </v>
      </c>
      <c r="C86" s="150">
        <v>1</v>
      </c>
      <c r="D86" s="299"/>
      <c r="E86" s="72" t="s">
        <v>103</v>
      </c>
      <c r="F86" s="99">
        <v>0</v>
      </c>
      <c r="G86" s="65"/>
      <c r="H86" s="57"/>
      <c r="I86" s="51"/>
      <c r="O86" s="51"/>
      <c r="P86" s="51"/>
      <c r="Q86" s="51"/>
    </row>
    <row r="87" spans="1:17" s="56" customFormat="1" ht="11.25">
      <c r="A87" s="53" t="s">
        <v>251</v>
      </c>
      <c r="B87" s="168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87" s="150">
        <v>1</v>
      </c>
      <c r="D87" s="299"/>
      <c r="E87" s="72" t="s">
        <v>104</v>
      </c>
      <c r="F87" s="99">
        <v>131</v>
      </c>
      <c r="G87" s="65"/>
      <c r="H87" s="57"/>
      <c r="I87" s="51"/>
      <c r="O87" s="51"/>
      <c r="P87" s="51"/>
      <c r="Q87" s="51"/>
    </row>
    <row r="88" spans="1:17" s="56" customFormat="1" ht="11.25">
      <c r="A88" s="53" t="s">
        <v>252</v>
      </c>
      <c r="B88" s="168" t="str">
        <f t="shared" si="1"/>
        <v>2.2. Сбалансированность системы коммунальной инфраструктуры Обеспеченность потребления товаров и услуг приборами учета (%)</v>
      </c>
      <c r="C88" s="150">
        <v>1</v>
      </c>
      <c r="D88" s="300" t="s">
        <v>57</v>
      </c>
      <c r="E88" s="70" t="s">
        <v>58</v>
      </c>
      <c r="F88" s="76">
        <f>IF(SUM(I89:I91)=0,0,AVERAGE(I89:I91))</f>
        <v>0.49615865185928887</v>
      </c>
      <c r="G88" s="65"/>
      <c r="H88" s="57"/>
      <c r="I88" s="51"/>
      <c r="O88" s="51"/>
      <c r="P88" s="51"/>
      <c r="Q88" s="51"/>
    </row>
    <row r="89" spans="1:17" s="56" customFormat="1" ht="11.25">
      <c r="A89" s="53" t="s">
        <v>253</v>
      </c>
      <c r="B89" s="168" t="str">
        <f t="shared" si="1"/>
        <v>2.2. Сбалансированность системы коммунальной инфраструктуры              -оборудование водозаборов</v>
      </c>
      <c r="C89" s="150">
        <v>1</v>
      </c>
      <c r="D89" s="301"/>
      <c r="E89" s="72" t="s">
        <v>102</v>
      </c>
      <c r="F89" s="78">
        <f>IF(F97=0,0,F93/F97)</f>
        <v>0.4965700376189423</v>
      </c>
      <c r="G89" s="65"/>
      <c r="H89" s="57"/>
      <c r="I89" s="51">
        <f>IF(F89&gt;0,F89,"")</f>
        <v>0.4965700376189423</v>
      </c>
      <c r="O89" s="51"/>
      <c r="P89" s="51"/>
      <c r="Q89" s="51"/>
    </row>
    <row r="90" spans="1:17" s="56" customFormat="1" ht="11.25">
      <c r="A90" s="53" t="s">
        <v>254</v>
      </c>
      <c r="B90" s="168" t="str">
        <f t="shared" si="1"/>
        <v>2.2. Сбалансированность системы коммунальной инфраструктуры              -оборудование системы очистки воды </v>
      </c>
      <c r="C90" s="150">
        <v>1</v>
      </c>
      <c r="D90" s="301"/>
      <c r="E90" s="72" t="s">
        <v>103</v>
      </c>
      <c r="F90" s="78">
        <f>IF(F98=0,0,F94/F98)</f>
        <v>0</v>
      </c>
      <c r="G90" s="65"/>
      <c r="H90" s="57"/>
      <c r="I90" s="51">
        <f>IF(F90&gt;0,F90,"")</f>
      </c>
      <c r="O90" s="51"/>
      <c r="P90" s="51"/>
      <c r="Q90" s="51"/>
    </row>
    <row r="91" spans="1:17" s="56" customFormat="1" ht="11.25">
      <c r="A91" s="53" t="s">
        <v>255</v>
      </c>
      <c r="B91" s="168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1" s="150">
        <v>1</v>
      </c>
      <c r="D91" s="301"/>
      <c r="E91" s="72" t="s">
        <v>104</v>
      </c>
      <c r="F91" s="78">
        <f>IF(F99=0,0,F95/F99)</f>
        <v>0.4957472660996355</v>
      </c>
      <c r="G91" s="65"/>
      <c r="H91" s="57"/>
      <c r="I91" s="51">
        <f>IF(F91&gt;0,F91,"")</f>
        <v>0.4957472660996355</v>
      </c>
      <c r="O91" s="51"/>
      <c r="P91" s="51"/>
      <c r="Q91" s="51"/>
    </row>
    <row r="92" spans="1:17" s="56" customFormat="1" ht="11.25">
      <c r="A92" s="53" t="s">
        <v>349</v>
      </c>
      <c r="B92" s="168" t="str">
        <f t="shared" si="1"/>
        <v>2.2. Сбалансированность системы коммунальной инфраструктуры Объем товаров и услуг, реализуемый по приборам учета  (тыс. куб. м)</v>
      </c>
      <c r="C92" s="150">
        <v>1</v>
      </c>
      <c r="D92" s="301"/>
      <c r="E92" s="79" t="s">
        <v>59</v>
      </c>
      <c r="F92" s="80"/>
      <c r="G92" s="65"/>
      <c r="H92" s="57"/>
      <c r="I92" s="51"/>
      <c r="O92" s="51"/>
      <c r="P92" s="51"/>
      <c r="Q92" s="51"/>
    </row>
    <row r="93" spans="1:17" s="56" customFormat="1" ht="11.25">
      <c r="A93" s="53" t="s">
        <v>350</v>
      </c>
      <c r="B93" s="168" t="str">
        <f t="shared" si="1"/>
        <v>2.2. Сбалансированность системы коммунальной инфраструктуры              -оборудование водозаборов</v>
      </c>
      <c r="C93" s="150">
        <v>1</v>
      </c>
      <c r="D93" s="301"/>
      <c r="E93" s="72" t="s">
        <v>102</v>
      </c>
      <c r="F93" s="99">
        <v>22.44</v>
      </c>
      <c r="G93" s="65"/>
      <c r="H93" s="57"/>
      <c r="I93" s="51"/>
      <c r="O93" s="51"/>
      <c r="P93" s="51"/>
      <c r="Q93" s="51"/>
    </row>
    <row r="94" spans="1:17" s="56" customFormat="1" ht="11.25">
      <c r="A94" s="53" t="s">
        <v>351</v>
      </c>
      <c r="B94" s="168" t="str">
        <f t="shared" si="1"/>
        <v>2.2. Сбалансированность системы коммунальной инфраструктуры              -оборудование системы очистки воды </v>
      </c>
      <c r="C94" s="150">
        <v>1</v>
      </c>
      <c r="D94" s="301"/>
      <c r="E94" s="72" t="s">
        <v>103</v>
      </c>
      <c r="F94" s="99">
        <v>0</v>
      </c>
      <c r="G94" s="65"/>
      <c r="H94" s="57"/>
      <c r="I94" s="51"/>
      <c r="O94" s="51"/>
      <c r="P94" s="51"/>
      <c r="Q94" s="51"/>
    </row>
    <row r="95" spans="1:17" s="56" customFormat="1" ht="11.25">
      <c r="A95" s="53" t="s">
        <v>352</v>
      </c>
      <c r="B95" s="168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5" s="150">
        <v>1</v>
      </c>
      <c r="D95" s="301"/>
      <c r="E95" s="72" t="s">
        <v>104</v>
      </c>
      <c r="F95" s="99">
        <v>20.4</v>
      </c>
      <c r="G95" s="65"/>
      <c r="H95" s="57"/>
      <c r="I95" s="51"/>
      <c r="O95" s="51"/>
      <c r="P95" s="51"/>
      <c r="Q95" s="51"/>
    </row>
    <row r="96" spans="1:17" s="56" customFormat="1" ht="11.25">
      <c r="A96" s="53" t="s">
        <v>353</v>
      </c>
      <c r="B96" s="168" t="str">
        <f t="shared" si="1"/>
        <v>2.2. Сбалансированность системы коммунальной инфраструктуры Общий объем реализации товаров и услуг (тыс. куб. м)</v>
      </c>
      <c r="C96" s="150">
        <v>1</v>
      </c>
      <c r="D96" s="301"/>
      <c r="E96" s="79" t="s">
        <v>60</v>
      </c>
      <c r="F96" s="74"/>
      <c r="G96" s="65"/>
      <c r="H96" s="57"/>
      <c r="I96" s="51"/>
      <c r="O96" s="51"/>
      <c r="P96" s="51"/>
      <c r="Q96" s="51"/>
    </row>
    <row r="97" spans="1:17" s="56" customFormat="1" ht="11.25">
      <c r="A97" s="53" t="s">
        <v>354</v>
      </c>
      <c r="B97" s="168" t="str">
        <f t="shared" si="1"/>
        <v>2.2. Сбалансированность системы коммунальной инфраструктуры              -оборудование водозаборов</v>
      </c>
      <c r="C97" s="150">
        <v>1</v>
      </c>
      <c r="D97" s="301"/>
      <c r="E97" s="72" t="s">
        <v>102</v>
      </c>
      <c r="F97" s="99">
        <v>45.19</v>
      </c>
      <c r="G97" s="65"/>
      <c r="H97" s="57"/>
      <c r="I97" s="51"/>
      <c r="O97" s="51"/>
      <c r="P97" s="51"/>
      <c r="Q97" s="51"/>
    </row>
    <row r="98" spans="1:17" s="56" customFormat="1" ht="11.25">
      <c r="A98" s="53" t="s">
        <v>355</v>
      </c>
      <c r="B98" s="168" t="str">
        <f t="shared" si="1"/>
        <v>2.2. Сбалансированность системы коммунальной инфраструктуры              -оборудование системы очистки воды </v>
      </c>
      <c r="C98" s="150">
        <v>1</v>
      </c>
      <c r="D98" s="301"/>
      <c r="E98" s="72" t="s">
        <v>103</v>
      </c>
      <c r="F98" s="99">
        <v>0</v>
      </c>
      <c r="G98" s="65"/>
      <c r="H98" s="57"/>
      <c r="I98" s="51"/>
      <c r="O98" s="51"/>
      <c r="P98" s="51"/>
      <c r="Q98" s="51"/>
    </row>
    <row r="99" spans="1:17" s="56" customFormat="1" ht="11.25">
      <c r="A99" s="53" t="s">
        <v>356</v>
      </c>
      <c r="B99" s="168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9" s="150">
        <v>1</v>
      </c>
      <c r="D99" s="301"/>
      <c r="E99" s="72" t="s">
        <v>104</v>
      </c>
      <c r="F99" s="99">
        <v>41.15</v>
      </c>
      <c r="G99" s="65"/>
      <c r="H99" s="57"/>
      <c r="I99" s="51"/>
      <c r="O99" s="51"/>
      <c r="P99" s="51"/>
      <c r="Q99" s="51"/>
    </row>
    <row r="100" spans="1:17" s="56" customFormat="1" ht="11.25">
      <c r="A100" s="53" t="s">
        <v>321</v>
      </c>
      <c r="B100" s="168" t="s">
        <v>84</v>
      </c>
      <c r="C100" s="150">
        <v>1</v>
      </c>
      <c r="D100" s="301"/>
      <c r="E100" s="161" t="s">
        <v>319</v>
      </c>
      <c r="F100" s="160">
        <v>0</v>
      </c>
      <c r="G100" s="65"/>
      <c r="H100" s="57"/>
      <c r="I100" s="51"/>
      <c r="O100" s="51"/>
      <c r="P100" s="51"/>
      <c r="Q100" s="51"/>
    </row>
    <row r="101" spans="1:17" s="56" customFormat="1" ht="11.25">
      <c r="A101" s="53" t="s">
        <v>322</v>
      </c>
      <c r="B101" s="168" t="s">
        <v>85</v>
      </c>
      <c r="C101" s="150">
        <v>1</v>
      </c>
      <c r="D101" s="302"/>
      <c r="E101" s="72" t="s">
        <v>320</v>
      </c>
      <c r="F101" s="160" t="s">
        <v>1048</v>
      </c>
      <c r="G101" s="65"/>
      <c r="H101" s="57"/>
      <c r="I101" s="51"/>
      <c r="O101" s="51"/>
      <c r="P101" s="51"/>
      <c r="Q101" s="51"/>
    </row>
    <row r="102" spans="1:17" s="56" customFormat="1" ht="14.25" customHeight="1">
      <c r="A102" s="53"/>
      <c r="B102" s="53"/>
      <c r="C102" s="150">
        <v>1</v>
      </c>
      <c r="D102" s="296" t="s">
        <v>411</v>
      </c>
      <c r="E102" s="297"/>
      <c r="F102" s="298"/>
      <c r="G102" s="65"/>
      <c r="H102" s="57"/>
      <c r="I102" s="51"/>
      <c r="O102" s="51"/>
      <c r="P102" s="51"/>
      <c r="Q102" s="51"/>
    </row>
    <row r="103" spans="1:17" s="56" customFormat="1" ht="11.25">
      <c r="A103" s="53" t="s">
        <v>357</v>
      </c>
      <c r="B103" s="168" t="str">
        <f>$D$102&amp;" "&amp;E103</f>
        <v>2.3. Доступность товаров и услуг для потребителей Доля потребителей в жилых домах, обеспеченных доступом к объектам (%)</v>
      </c>
      <c r="C103" s="150">
        <v>1</v>
      </c>
      <c r="D103" s="299" t="s">
        <v>61</v>
      </c>
      <c r="E103" s="70" t="s">
        <v>62</v>
      </c>
      <c r="F103" s="78">
        <f>IF(F31=0,0,F104/F31)</f>
        <v>0</v>
      </c>
      <c r="G103" s="65"/>
      <c r="H103" s="57"/>
      <c r="I103" s="51"/>
      <c r="O103" s="51"/>
      <c r="P103" s="51"/>
      <c r="Q103" s="51"/>
    </row>
    <row r="104" spans="1:17" s="56" customFormat="1" ht="11.25">
      <c r="A104" s="53" t="s">
        <v>358</v>
      </c>
      <c r="B104" s="168" t="str">
        <f aca="true" t="shared" si="2" ref="B104:B115">$D$102&amp;" "&amp;E104</f>
        <v>2.3. Доступность товаров и услуг для потребителей    Численность населения, пользующихся услугами данной организации (чел.)</v>
      </c>
      <c r="C104" s="150">
        <v>1</v>
      </c>
      <c r="D104" s="299"/>
      <c r="E104" s="73" t="s">
        <v>13</v>
      </c>
      <c r="F104" s="81">
        <f>Производственная!F40</f>
        <v>5642</v>
      </c>
      <c r="G104" s="65"/>
      <c r="H104" s="57"/>
      <c r="I104" s="51"/>
      <c r="O104" s="51"/>
      <c r="P104" s="51"/>
      <c r="Q104" s="51"/>
    </row>
    <row r="105" spans="1:17" s="56" customFormat="1" ht="15" customHeight="1">
      <c r="A105" s="53" t="s">
        <v>359</v>
      </c>
      <c r="B105" s="168" t="str">
        <f t="shared" si="2"/>
        <v>2.3. Доступность товаров и услуг для потребителей Доля расходов на оплату услуг в совокупном доходе населения (%)</v>
      </c>
      <c r="C105" s="150">
        <v>1</v>
      </c>
      <c r="D105" s="274" t="s">
        <v>63</v>
      </c>
      <c r="E105" s="75" t="s">
        <v>137</v>
      </c>
      <c r="F105" s="78">
        <f>IF(F107=0,0,F106/F107)</f>
        <v>0.018996321597477665</v>
      </c>
      <c r="G105" s="65"/>
      <c r="H105" s="57"/>
      <c r="I105" s="51"/>
      <c r="O105" s="51"/>
      <c r="P105" s="51"/>
      <c r="Q105" s="51"/>
    </row>
    <row r="106" spans="1:17" s="56" customFormat="1" ht="11.25">
      <c r="A106" s="53" t="s">
        <v>360</v>
      </c>
      <c r="B106" s="168" t="str">
        <f t="shared" si="2"/>
        <v>2.3. Доступность товаров и услуг для потребителей    Среднемесячный платеж населения за услуги водоснабжения (руб.)</v>
      </c>
      <c r="C106" s="150">
        <v>1</v>
      </c>
      <c r="D106" s="274"/>
      <c r="E106" s="73" t="s">
        <v>40</v>
      </c>
      <c r="F106" s="77">
        <f>Производственная!F88</f>
        <v>72.3</v>
      </c>
      <c r="G106" s="65"/>
      <c r="H106" s="57"/>
      <c r="I106" s="51"/>
      <c r="O106" s="51"/>
      <c r="P106" s="51"/>
      <c r="Q106" s="51"/>
    </row>
    <row r="107" spans="1:17" s="56" customFormat="1" ht="11.25">
      <c r="A107" s="53" t="s">
        <v>361</v>
      </c>
      <c r="B107" s="168" t="str">
        <f t="shared" si="2"/>
        <v>2.3. Доступность товаров и услуг для потребителей    Денежные доходы населения, средние на человека (руб.)</v>
      </c>
      <c r="C107" s="150">
        <v>1</v>
      </c>
      <c r="D107" s="274"/>
      <c r="E107" s="73" t="s">
        <v>41</v>
      </c>
      <c r="F107" s="77">
        <f>Производственная!F89</f>
        <v>3806</v>
      </c>
      <c r="G107" s="65"/>
      <c r="H107" s="57"/>
      <c r="I107" s="51"/>
      <c r="O107" s="51"/>
      <c r="P107" s="51"/>
      <c r="Q107" s="51"/>
    </row>
    <row r="108" spans="1:17" s="56" customFormat="1" ht="11.25">
      <c r="A108" s="53" t="s">
        <v>362</v>
      </c>
      <c r="B108" s="168" t="str">
        <f t="shared" si="2"/>
        <v>2.3. Доступность товаров и услуг для потребителей Индекс нового строительства (ед.)</v>
      </c>
      <c r="C108" s="150">
        <v>1</v>
      </c>
      <c r="D108" s="299" t="s">
        <v>64</v>
      </c>
      <c r="E108" s="70" t="s">
        <v>121</v>
      </c>
      <c r="F108" s="74">
        <f>IF(F23=0,0,F109/F23)</f>
        <v>0</v>
      </c>
      <c r="G108" s="65"/>
      <c r="H108" s="57"/>
      <c r="I108" s="51"/>
      <c r="O108" s="51"/>
      <c r="P108" s="51"/>
      <c r="Q108" s="51"/>
    </row>
    <row r="109" spans="1:17" s="56" customFormat="1" ht="11.25">
      <c r="A109" s="53" t="s">
        <v>363</v>
      </c>
      <c r="B109" s="168" t="str">
        <f t="shared" si="2"/>
        <v>2.3. Доступность товаров и услуг для потребителей    Протяженность построенных сетей (км.)</v>
      </c>
      <c r="C109" s="150">
        <v>1</v>
      </c>
      <c r="D109" s="299"/>
      <c r="E109" s="72" t="s">
        <v>427</v>
      </c>
      <c r="F109" s="99">
        <v>0</v>
      </c>
      <c r="G109" s="65"/>
      <c r="H109" s="57"/>
      <c r="I109" s="51"/>
      <c r="O109" s="51"/>
      <c r="P109" s="51"/>
      <c r="Q109" s="51"/>
    </row>
    <row r="110" spans="1:17" s="56" customFormat="1" ht="14.25" customHeight="1">
      <c r="A110" s="53" t="s">
        <v>364</v>
      </c>
      <c r="B110" s="168" t="str">
        <f t="shared" si="2"/>
        <v>2.3. Доступность товаров и услуг для потребителей Удельное водопотребление (куб.м/чел)</v>
      </c>
      <c r="C110" s="150">
        <v>1</v>
      </c>
      <c r="D110" s="274" t="s">
        <v>122</v>
      </c>
      <c r="E110" s="75" t="s">
        <v>12</v>
      </c>
      <c r="F110" s="77">
        <f>IF(F104=0,0,F111/F104*1000)</f>
        <v>5.405884438142503</v>
      </c>
      <c r="G110" s="65"/>
      <c r="H110" s="57"/>
      <c r="I110" s="51"/>
      <c r="O110" s="51"/>
      <c r="P110" s="51"/>
      <c r="Q110" s="51"/>
    </row>
    <row r="111" spans="1:17" s="56" customFormat="1" ht="14.25" customHeight="1">
      <c r="A111" s="53" t="s">
        <v>365</v>
      </c>
      <c r="B111" s="168" t="str">
        <f t="shared" si="2"/>
        <v>2.3. Доступность товаров и услуг для потребителей    Объем воды, отпущенной всем потребителям - населению (тыс.куб.м)</v>
      </c>
      <c r="C111" s="150">
        <v>1</v>
      </c>
      <c r="D111" s="274"/>
      <c r="E111" s="73" t="s">
        <v>123</v>
      </c>
      <c r="F111" s="81">
        <f>Производственная!F23</f>
        <v>30.5</v>
      </c>
      <c r="G111" s="65"/>
      <c r="H111" s="57"/>
      <c r="I111" s="51"/>
      <c r="O111" s="51"/>
      <c r="P111" s="51"/>
      <c r="Q111" s="51"/>
    </row>
    <row r="112" spans="1:17" s="56" customFormat="1" ht="11.25">
      <c r="A112" s="53" t="s">
        <v>366</v>
      </c>
      <c r="B112" s="168" t="str">
        <f t="shared" si="2"/>
        <v>2.3. Доступность товаров и услуг для потребителей Стоимость подключения в расчете на 1 м2 (%)</v>
      </c>
      <c r="C112" s="150">
        <v>1</v>
      </c>
      <c r="D112" s="299" t="s">
        <v>124</v>
      </c>
      <c r="E112" s="75" t="s">
        <v>125</v>
      </c>
      <c r="F112" s="74">
        <f>IF(F113=0,0,(F114*F115)/F113)</f>
        <v>0</v>
      </c>
      <c r="G112" s="65"/>
      <c r="H112" s="57"/>
      <c r="I112" s="51"/>
      <c r="O112" s="51"/>
      <c r="P112" s="51"/>
      <c r="Q112" s="51"/>
    </row>
    <row r="113" spans="1:17" s="56" customFormat="1" ht="11.25">
      <c r="A113" s="53" t="s">
        <v>367</v>
      </c>
      <c r="B113" s="168" t="str">
        <f t="shared" si="2"/>
        <v>2.3. Доступность товаров и услуг для потребителей    Средняя рыночная стоимость 1 кв. м нового жилья (руб.)</v>
      </c>
      <c r="C113" s="150">
        <v>1</v>
      </c>
      <c r="D113" s="299"/>
      <c r="E113" s="122" t="s">
        <v>257</v>
      </c>
      <c r="F113" s="99">
        <v>0</v>
      </c>
      <c r="G113" s="65"/>
      <c r="H113" s="57"/>
      <c r="I113" s="51"/>
      <c r="O113" s="51"/>
      <c r="P113" s="51"/>
      <c r="Q113" s="51"/>
    </row>
    <row r="114" spans="1:17" s="56" customFormat="1" ht="11.25">
      <c r="A114" s="53" t="s">
        <v>368</v>
      </c>
      <c r="B114" s="168" t="str">
        <f t="shared" si="2"/>
        <v>2.3. Доступность товаров и услуг для потребителей    Удельная нагрузка на новое строительство (м3 в сутки на м2)</v>
      </c>
      <c r="C114" s="150">
        <v>1</v>
      </c>
      <c r="D114" s="299"/>
      <c r="E114" s="122" t="s">
        <v>426</v>
      </c>
      <c r="F114" s="99">
        <v>0</v>
      </c>
      <c r="G114" s="65"/>
      <c r="H114" s="57"/>
      <c r="I114" s="51"/>
      <c r="O114" s="51"/>
      <c r="P114" s="51"/>
      <c r="Q114" s="51"/>
    </row>
    <row r="115" spans="1:17" s="56" customFormat="1" ht="11.25">
      <c r="A115" s="53" t="s">
        <v>369</v>
      </c>
      <c r="B115" s="168" t="str">
        <f t="shared" si="2"/>
        <v>2.3. Доступность товаров и услуг для потребителей    Тариф на подключение к системе коммунальной инфраструктуры (рублей на куб. м в сутки)</v>
      </c>
      <c r="C115" s="150">
        <v>1</v>
      </c>
      <c r="D115" s="299"/>
      <c r="E115" s="122" t="s">
        <v>348</v>
      </c>
      <c r="F115" s="99">
        <v>0</v>
      </c>
      <c r="G115" s="65"/>
      <c r="H115" s="57"/>
      <c r="I115" s="51"/>
      <c r="O115" s="51"/>
      <c r="P115" s="51"/>
      <c r="Q115" s="51"/>
    </row>
    <row r="116" spans="1:17" s="56" customFormat="1" ht="15" customHeight="1">
      <c r="A116" s="53"/>
      <c r="B116" s="53"/>
      <c r="C116" s="150">
        <v>1</v>
      </c>
      <c r="D116" s="296" t="s">
        <v>412</v>
      </c>
      <c r="E116" s="297"/>
      <c r="F116" s="298"/>
      <c r="G116" s="65"/>
      <c r="H116" s="57"/>
      <c r="I116" s="51"/>
      <c r="O116" s="51"/>
      <c r="P116" s="51"/>
      <c r="Q116" s="51"/>
    </row>
    <row r="117" spans="1:17" s="56" customFormat="1" ht="11.25">
      <c r="A117" s="53" t="s">
        <v>370</v>
      </c>
      <c r="B117" s="168" t="str">
        <f>$D$116&amp;" "&amp;E117</f>
        <v>2.4. Эффективность деятельности         Рентабельность деятельности (%)</v>
      </c>
      <c r="C117" s="150">
        <v>1</v>
      </c>
      <c r="D117" s="299" t="s">
        <v>126</v>
      </c>
      <c r="E117" s="70" t="s">
        <v>127</v>
      </c>
      <c r="F117" s="78">
        <f>IF(F119=0,0,F118/F119)</f>
        <v>-0.14913189156259518</v>
      </c>
      <c r="G117" s="65"/>
      <c r="H117" s="57"/>
      <c r="I117" s="51"/>
      <c r="O117" s="51"/>
      <c r="P117" s="51"/>
      <c r="Q117" s="51"/>
    </row>
    <row r="118" spans="1:17" s="56" customFormat="1" ht="22.5">
      <c r="A118" s="53" t="s">
        <v>371</v>
      </c>
      <c r="B118" s="168" t="str">
        <f aca="true" t="shared" si="3" ref="B118:B133">$D$116&amp;" "&amp;E118</f>
        <v>2.4. Эффективность деятельности            Финансовые результаты деятельности организации коммунального комплекса до налогообложения (тыс. руб.)</v>
      </c>
      <c r="C118" s="150">
        <v>1</v>
      </c>
      <c r="D118" s="299"/>
      <c r="E118" s="123" t="s">
        <v>379</v>
      </c>
      <c r="F118" s="99">
        <v>-244.8</v>
      </c>
      <c r="G118" s="65"/>
      <c r="H118" s="57"/>
      <c r="I118" s="51"/>
      <c r="O118" s="51"/>
      <c r="P118" s="51"/>
      <c r="Q118" s="51"/>
    </row>
    <row r="119" spans="1:17" s="56" customFormat="1" ht="11.25">
      <c r="A119" s="53" t="s">
        <v>372</v>
      </c>
      <c r="B119" s="168" t="str">
        <f t="shared" si="3"/>
        <v>2.4. Эффективность деятельности            Выручка организации коммунального комплекса (тыс. руб.)</v>
      </c>
      <c r="C119" s="150">
        <v>1</v>
      </c>
      <c r="D119" s="299"/>
      <c r="E119" s="123" t="s">
        <v>380</v>
      </c>
      <c r="F119" s="99">
        <v>1641.5</v>
      </c>
      <c r="G119" s="65"/>
      <c r="H119" s="57"/>
      <c r="I119" s="51"/>
      <c r="O119" s="51"/>
      <c r="P119" s="51"/>
      <c r="Q119" s="51"/>
    </row>
    <row r="120" spans="1:17" s="56" customFormat="1" ht="11.25">
      <c r="A120" s="53" t="s">
        <v>373</v>
      </c>
      <c r="B120" s="168" t="str">
        <f t="shared" si="3"/>
        <v>2.4. Эффективность деятельности         Уровень сбора платежей (%)</v>
      </c>
      <c r="C120" s="150">
        <v>1</v>
      </c>
      <c r="D120" s="299" t="s">
        <v>128</v>
      </c>
      <c r="E120" s="70" t="s">
        <v>129</v>
      </c>
      <c r="F120" s="78">
        <f>IF(F122=0,0,F121/F122)</f>
        <v>1.1856229058787695</v>
      </c>
      <c r="G120" s="65"/>
      <c r="H120" s="57"/>
      <c r="I120" s="51"/>
      <c r="O120" s="51"/>
      <c r="P120" s="51"/>
      <c r="Q120" s="51"/>
    </row>
    <row r="121" spans="1:17" s="56" customFormat="1" ht="11.25">
      <c r="A121" s="53" t="s">
        <v>374</v>
      </c>
      <c r="B121" s="168" t="str">
        <f t="shared" si="3"/>
        <v>2.4. Эффективность деятельности            Объем средств, собранных за услуги объектов водоснабжения (тыс. руб.)</v>
      </c>
      <c r="C121" s="150">
        <v>1</v>
      </c>
      <c r="D121" s="299"/>
      <c r="E121" s="72" t="s">
        <v>484</v>
      </c>
      <c r="F121" s="99">
        <v>1946.2</v>
      </c>
      <c r="G121" s="65"/>
      <c r="H121" s="57"/>
      <c r="I121" s="51"/>
      <c r="O121" s="51"/>
      <c r="P121" s="51"/>
      <c r="Q121" s="51"/>
    </row>
    <row r="122" spans="1:17" s="56" customFormat="1" ht="11.25">
      <c r="A122" s="53" t="s">
        <v>375</v>
      </c>
      <c r="B122" s="168" t="str">
        <f t="shared" si="3"/>
        <v>2.4. Эффективность деятельности            Объем начисленных средств за услуги объектов водоснабжения (тыс. руб.)</v>
      </c>
      <c r="C122" s="150">
        <v>1</v>
      </c>
      <c r="D122" s="299"/>
      <c r="E122" s="72" t="s">
        <v>485</v>
      </c>
      <c r="F122" s="99">
        <v>1641.5</v>
      </c>
      <c r="G122" s="65"/>
      <c r="H122" s="57"/>
      <c r="I122" s="51"/>
      <c r="O122" s="51"/>
      <c r="P122" s="51"/>
      <c r="Q122" s="51"/>
    </row>
    <row r="123" spans="1:17" s="56" customFormat="1" ht="12" customHeight="1">
      <c r="A123" s="53" t="s">
        <v>376</v>
      </c>
      <c r="B123" s="168" t="str">
        <f t="shared" si="3"/>
        <v>2.4. Эффективность деятельности         Эффективность использования энергии (энергоемкость производства - производство воды), (кВтч/куб. м)</v>
      </c>
      <c r="C123" s="150">
        <v>1</v>
      </c>
      <c r="D123" s="299" t="s">
        <v>130</v>
      </c>
      <c r="E123" s="70" t="s">
        <v>131</v>
      </c>
      <c r="F123" s="82">
        <f>IF(F127=0,0,F125/F127)</f>
        <v>723.6704446381865</v>
      </c>
      <c r="G123" s="65"/>
      <c r="H123" s="57"/>
      <c r="I123" s="51"/>
      <c r="O123" s="51"/>
      <c r="P123" s="51"/>
      <c r="Q123" s="51"/>
    </row>
    <row r="124" spans="1:17" s="56" customFormat="1" ht="11.25">
      <c r="A124" s="53" t="s">
        <v>377</v>
      </c>
      <c r="B124" s="168" t="str">
        <f t="shared" si="3"/>
        <v>2.4. Эффективность деятельности         Эффективность использования энергии (энергоемкость производства - подача воды), (кВтч/куб. м)</v>
      </c>
      <c r="C124" s="150">
        <v>1</v>
      </c>
      <c r="D124" s="299"/>
      <c r="E124" s="70" t="s">
        <v>21</v>
      </c>
      <c r="F124" s="74">
        <f>IF(F35=0,0,F126/F35)</f>
        <v>47.023677804824075</v>
      </c>
      <c r="G124" s="65"/>
      <c r="H124" s="57"/>
      <c r="I124" s="51"/>
      <c r="O124" s="51"/>
      <c r="P124" s="51"/>
      <c r="Q124" s="51"/>
    </row>
    <row r="125" spans="1:17" s="56" customFormat="1" ht="13.5" customHeight="1">
      <c r="A125" s="53" t="s">
        <v>378</v>
      </c>
      <c r="B125" s="168" t="str">
        <f t="shared" si="3"/>
        <v>2.4. Эффективность деятельности            Расход электрической энергии на производство воды (станции 1-го подъема и очистка), (МВтч)</v>
      </c>
      <c r="C125" s="150">
        <v>1</v>
      </c>
      <c r="D125" s="299"/>
      <c r="E125" s="72" t="s">
        <v>486</v>
      </c>
      <c r="F125" s="97">
        <v>33202</v>
      </c>
      <c r="G125" s="65"/>
      <c r="H125" s="57"/>
      <c r="I125" s="51"/>
      <c r="O125" s="51"/>
      <c r="P125" s="51"/>
      <c r="Q125" s="51"/>
    </row>
    <row r="126" spans="1:17" s="56" customFormat="1" ht="10.5" customHeight="1">
      <c r="A126" s="53" t="s">
        <v>435</v>
      </c>
      <c r="B126" s="168" t="str">
        <f t="shared" si="3"/>
        <v>2.4. Эффективность деятельности            Расход электрической энергии на подачу потребителям воды (станции 2,3 и 4 подъемов, регулирующие узлы), (МВтч)</v>
      </c>
      <c r="C126" s="150">
        <v>1</v>
      </c>
      <c r="D126" s="299"/>
      <c r="E126" s="72" t="s">
        <v>487</v>
      </c>
      <c r="F126" s="97">
        <v>2125</v>
      </c>
      <c r="G126" s="65"/>
      <c r="H126" s="57"/>
      <c r="I126" s="51"/>
      <c r="O126" s="51"/>
      <c r="P126" s="51"/>
      <c r="Q126" s="51"/>
    </row>
    <row r="127" spans="1:17" s="56" customFormat="1" ht="14.25" customHeight="1">
      <c r="A127" s="53" t="s">
        <v>436</v>
      </c>
      <c r="B127" s="168" t="str">
        <f t="shared" si="3"/>
        <v>2.4. Эффективность деятельности            Объем поднятой воды насосными станциями первого подъема (тыс.куб.м)</v>
      </c>
      <c r="C127" s="150">
        <v>1</v>
      </c>
      <c r="D127" s="299"/>
      <c r="E127" s="124" t="s">
        <v>488</v>
      </c>
      <c r="F127" s="97">
        <v>45.88</v>
      </c>
      <c r="G127" s="65"/>
      <c r="H127" s="57"/>
      <c r="I127" s="51"/>
      <c r="O127" s="51"/>
      <c r="P127" s="51"/>
      <c r="Q127" s="51"/>
    </row>
    <row r="128" spans="1:17" s="56" customFormat="1" ht="11.25">
      <c r="A128" s="53" t="s">
        <v>437</v>
      </c>
      <c r="B128" s="168" t="str">
        <f t="shared" si="3"/>
        <v>2.4. Эффективность деятельности         Эффективность использования персонала (трудоемкость производства) (чел./км сетей)</v>
      </c>
      <c r="C128" s="150">
        <v>1</v>
      </c>
      <c r="D128" s="299" t="s">
        <v>22</v>
      </c>
      <c r="E128" s="70" t="s">
        <v>558</v>
      </c>
      <c r="F128" s="74">
        <f>IF(F23=0,0,F129/F23)</f>
        <v>0.7621951219512195</v>
      </c>
      <c r="G128" s="65"/>
      <c r="H128" s="57"/>
      <c r="I128" s="51"/>
      <c r="O128" s="51"/>
      <c r="P128" s="51"/>
      <c r="Q128" s="51"/>
    </row>
    <row r="129" spans="1:17" s="56" customFormat="1" ht="11.25">
      <c r="A129" s="53" t="s">
        <v>438</v>
      </c>
      <c r="B129" s="168" t="str">
        <f t="shared" si="3"/>
        <v>2.4. Эффективность деятельности            Численность персонала (чел.)</v>
      </c>
      <c r="C129" s="150">
        <v>1</v>
      </c>
      <c r="D129" s="299"/>
      <c r="E129" s="125" t="s">
        <v>489</v>
      </c>
      <c r="F129" s="98">
        <v>50</v>
      </c>
      <c r="G129" s="65"/>
      <c r="H129" s="57"/>
      <c r="I129" s="51"/>
      <c r="O129" s="51"/>
      <c r="P129" s="51"/>
      <c r="Q129" s="51"/>
    </row>
    <row r="130" spans="1:17" s="56" customFormat="1" ht="11.25">
      <c r="A130" s="53" t="s">
        <v>439</v>
      </c>
      <c r="B130" s="168" t="str">
        <f t="shared" si="3"/>
        <v>2.4. Эффективность деятельности         Производительность труда (куб. м/чел.)</v>
      </c>
      <c r="C130" s="150">
        <v>1</v>
      </c>
      <c r="D130" s="299" t="s">
        <v>23</v>
      </c>
      <c r="E130" s="70" t="s">
        <v>24</v>
      </c>
      <c r="F130" s="74">
        <f>IF(F129=0,0,F131/F129*1000)</f>
        <v>823</v>
      </c>
      <c r="G130" s="65"/>
      <c r="H130" s="57"/>
      <c r="I130" s="51"/>
      <c r="O130" s="51"/>
      <c r="P130" s="51"/>
      <c r="Q130" s="51"/>
    </row>
    <row r="131" spans="1:17" s="56" customFormat="1" ht="11.25">
      <c r="A131" s="53" t="s">
        <v>440</v>
      </c>
      <c r="B131" s="168" t="str">
        <f t="shared" si="3"/>
        <v>2.4. Эффективность деятельности            Объем воды, отпущенной всем потребителям (тыс.куб.м)</v>
      </c>
      <c r="C131" s="150">
        <v>1</v>
      </c>
      <c r="D131" s="299"/>
      <c r="E131" s="73" t="s">
        <v>490</v>
      </c>
      <c r="F131" s="77">
        <f>Производственная!F22</f>
        <v>41.15</v>
      </c>
      <c r="G131" s="65"/>
      <c r="H131" s="57"/>
      <c r="I131" s="51"/>
      <c r="O131" s="51"/>
      <c r="P131" s="51"/>
      <c r="Q131" s="51"/>
    </row>
    <row r="132" spans="1:17" s="56" customFormat="1" ht="11.25">
      <c r="A132" s="53" t="s">
        <v>441</v>
      </c>
      <c r="B132" s="168" t="str">
        <f t="shared" si="3"/>
        <v>2.4. Эффективность деятельности         Период сбора платежей (дней)</v>
      </c>
      <c r="C132" s="150">
        <v>1</v>
      </c>
      <c r="D132" s="299" t="s">
        <v>25</v>
      </c>
      <c r="E132" s="70" t="s">
        <v>26</v>
      </c>
      <c r="F132" s="71">
        <f>IF(F134=0,0,Справочники!I8/(F133/F134))</f>
        <v>24.504872389791185</v>
      </c>
      <c r="G132" s="65"/>
      <c r="H132" s="57"/>
      <c r="I132" s="51"/>
      <c r="O132" s="51"/>
      <c r="P132" s="51"/>
      <c r="Q132" s="51"/>
    </row>
    <row r="133" spans="1:17" s="56" customFormat="1" ht="11.25">
      <c r="A133" s="53" t="s">
        <v>442</v>
      </c>
      <c r="B133" s="168" t="str">
        <f t="shared" si="3"/>
        <v>2.4. Эффективность деятельности            Объем выручки от реализации ПП и ИП (тыс. руб.)</v>
      </c>
      <c r="C133" s="150">
        <v>1</v>
      </c>
      <c r="D133" s="299"/>
      <c r="E133" s="72" t="s">
        <v>491</v>
      </c>
      <c r="F133" s="99">
        <v>431</v>
      </c>
      <c r="G133" s="65"/>
      <c r="H133" s="57"/>
      <c r="I133" s="51"/>
      <c r="O133" s="51"/>
      <c r="P133" s="51"/>
      <c r="Q133" s="51"/>
    </row>
    <row r="134" spans="1:17" s="56" customFormat="1" ht="11.25">
      <c r="A134" s="53" t="s">
        <v>443</v>
      </c>
      <c r="B134" s="168" t="str">
        <f>$D$116&amp;" "&amp;E134</f>
        <v>2.4. Эффективность деятельности            Объем дебиторской задолженности за период реализации ПП и ИП (тыс. руб.)</v>
      </c>
      <c r="C134" s="150">
        <v>1</v>
      </c>
      <c r="D134" s="299"/>
      <c r="E134" s="72" t="s">
        <v>492</v>
      </c>
      <c r="F134" s="99">
        <v>114.8</v>
      </c>
      <c r="G134" s="65"/>
      <c r="H134" s="57"/>
      <c r="I134" s="51"/>
      <c r="O134" s="51"/>
      <c r="P134" s="51"/>
      <c r="Q134" s="51"/>
    </row>
    <row r="135" spans="1:17" s="56" customFormat="1" ht="15.75" customHeight="1">
      <c r="A135" s="53"/>
      <c r="B135" s="53"/>
      <c r="C135" s="150">
        <v>1</v>
      </c>
      <c r="D135" s="296" t="s">
        <v>413</v>
      </c>
      <c r="E135" s="297"/>
      <c r="F135" s="298"/>
      <c r="G135" s="65"/>
      <c r="H135" s="57"/>
      <c r="I135" s="51"/>
      <c r="O135" s="51"/>
      <c r="P135" s="51"/>
      <c r="Q135" s="51"/>
    </row>
    <row r="136" spans="1:7" ht="11.25">
      <c r="A136" s="155" t="s">
        <v>444</v>
      </c>
      <c r="B136" s="168" t="str">
        <f>$D$135&amp;" "&amp;E136</f>
        <v>2.5. Источники инвестирования инвестиционной программы            Привлеченные средства (тыс. руб.), из них:</v>
      </c>
      <c r="C136" s="150">
        <v>1</v>
      </c>
      <c r="D136" s="294" t="s">
        <v>27</v>
      </c>
      <c r="E136" s="32" t="s">
        <v>28</v>
      </c>
      <c r="F136" s="74">
        <f>F137+F139+F140+F144+F145</f>
        <v>0</v>
      </c>
      <c r="G136" s="91"/>
    </row>
    <row r="137" spans="1:7" ht="11.25">
      <c r="A137" s="155" t="s">
        <v>445</v>
      </c>
      <c r="B137" s="168" t="str">
        <f aca="true" t="shared" si="4" ref="B137:B151">$D$135&amp;" "&amp;E137</f>
        <v>2.5. Источники инвестирования инвестиционной программы               кредиты банков (тыс. руб.)</v>
      </c>
      <c r="C137" s="150">
        <v>1</v>
      </c>
      <c r="D137" s="294"/>
      <c r="E137" s="83" t="s">
        <v>158</v>
      </c>
      <c r="F137" s="74">
        <v>0</v>
      </c>
      <c r="G137" s="91"/>
    </row>
    <row r="138" spans="1:7" ht="11.25">
      <c r="A138" s="155" t="s">
        <v>446</v>
      </c>
      <c r="B138" s="168" t="str">
        <f t="shared" si="4"/>
        <v>2.5. Источники инвестирования инвестиционной программы                             из них:  кредиты иностранных банков (тыс. руб.)</v>
      </c>
      <c r="C138" s="150">
        <v>1</v>
      </c>
      <c r="D138" s="294"/>
      <c r="E138" s="83" t="s">
        <v>29</v>
      </c>
      <c r="F138" s="74">
        <v>0</v>
      </c>
      <c r="G138" s="91"/>
    </row>
    <row r="139" spans="1:7" ht="11.25">
      <c r="A139" s="155" t="s">
        <v>447</v>
      </c>
      <c r="B139" s="168" t="str">
        <f t="shared" si="4"/>
        <v>2.5. Источники инвестирования инвестиционной программы               заемные средства других организаций (тыс. руб.)</v>
      </c>
      <c r="C139" s="150">
        <v>1</v>
      </c>
      <c r="D139" s="294"/>
      <c r="E139" s="83" t="s">
        <v>159</v>
      </c>
      <c r="F139" s="74">
        <v>0</v>
      </c>
      <c r="G139" s="91"/>
    </row>
    <row r="140" spans="1:7" ht="11.25">
      <c r="A140" s="155" t="s">
        <v>448</v>
      </c>
      <c r="B140" s="168" t="str">
        <f t="shared" si="4"/>
        <v>2.5. Источники инвестирования инвестиционной программы            бюджетные средства (тыс. руб.)</v>
      </c>
      <c r="C140" s="150">
        <v>1</v>
      </c>
      <c r="D140" s="294"/>
      <c r="E140" s="84" t="s">
        <v>30</v>
      </c>
      <c r="F140" s="74">
        <f>SUM(F141:F143)</f>
        <v>0</v>
      </c>
      <c r="G140" s="91"/>
    </row>
    <row r="141" spans="1:7" ht="11.25">
      <c r="A141" s="155" t="s">
        <v>449</v>
      </c>
      <c r="B141" s="168" t="str">
        <f t="shared" si="4"/>
        <v>2.5. Источники инвестирования инвестиционной программы                             из них:  Федеральный бюджет (тыс. руб.)</v>
      </c>
      <c r="C141" s="150">
        <v>1</v>
      </c>
      <c r="D141" s="294"/>
      <c r="E141" s="83" t="s">
        <v>31</v>
      </c>
      <c r="F141" s="74">
        <v>0</v>
      </c>
      <c r="G141" s="91"/>
    </row>
    <row r="142" spans="1:7" ht="11.25">
      <c r="A142" s="155" t="s">
        <v>450</v>
      </c>
      <c r="B142" s="168" t="str">
        <f t="shared" si="4"/>
        <v>2.5. Источники инвестирования инвестиционной программы                                           бюджет субъекта РФ (тыс. руб.)</v>
      </c>
      <c r="C142" s="150">
        <v>1</v>
      </c>
      <c r="D142" s="294"/>
      <c r="E142" s="83" t="s">
        <v>32</v>
      </c>
      <c r="F142" s="74">
        <v>0</v>
      </c>
      <c r="G142" s="91"/>
    </row>
    <row r="143" spans="1:7" ht="11.25">
      <c r="A143" s="155" t="s">
        <v>451</v>
      </c>
      <c r="B143" s="168" t="str">
        <f t="shared" si="4"/>
        <v>2.5. Источники инвестирования инвестиционной программы                                           бюджет муниципального образования (тыс. руб.)</v>
      </c>
      <c r="C143" s="150">
        <v>1</v>
      </c>
      <c r="D143" s="294"/>
      <c r="E143" s="83" t="s">
        <v>33</v>
      </c>
      <c r="F143" s="74">
        <v>0</v>
      </c>
      <c r="G143" s="91"/>
    </row>
    <row r="144" spans="1:7" ht="11.25">
      <c r="A144" s="155" t="s">
        <v>452</v>
      </c>
      <c r="B144" s="168" t="str">
        <f t="shared" si="4"/>
        <v>2.5. Источники инвестирования инвестиционной программы               средства внебюджетных фондов (тыс. руб.)</v>
      </c>
      <c r="C144" s="150">
        <v>1</v>
      </c>
      <c r="D144" s="294"/>
      <c r="E144" s="83" t="s">
        <v>160</v>
      </c>
      <c r="F144" s="74">
        <v>0</v>
      </c>
      <c r="G144" s="91"/>
    </row>
    <row r="145" spans="1:7" ht="11.25">
      <c r="A145" s="155" t="s">
        <v>453</v>
      </c>
      <c r="B145" s="168" t="str">
        <f t="shared" si="4"/>
        <v>2.5. Источники инвестирования инвестиционной программы                прочие средства (тыс. руб.)</v>
      </c>
      <c r="C145" s="150">
        <v>1</v>
      </c>
      <c r="D145" s="294"/>
      <c r="E145" s="49" t="s">
        <v>34</v>
      </c>
      <c r="F145" s="74">
        <v>0</v>
      </c>
      <c r="G145" s="91"/>
    </row>
    <row r="146" spans="1:7" ht="11.25">
      <c r="A146" s="155" t="s">
        <v>454</v>
      </c>
      <c r="B146" s="168" t="str">
        <f t="shared" si="4"/>
        <v>2.5. Источники инвестирования инвестиционной программы                амортизация (тыс.руб.)</v>
      </c>
      <c r="C146" s="150">
        <v>1</v>
      </c>
      <c r="D146" s="294"/>
      <c r="E146" s="49" t="s">
        <v>35</v>
      </c>
      <c r="F146" s="74">
        <v>0</v>
      </c>
      <c r="G146" s="91"/>
    </row>
    <row r="147" spans="1:7" ht="11.25">
      <c r="A147" s="155" t="s">
        <v>455</v>
      </c>
      <c r="B147" s="168" t="str">
        <f t="shared" si="4"/>
        <v>2.5. Источники инвестирования инвестиционной программы                инвестиционная надбавка к тарифу  (тыс.руб.)</v>
      </c>
      <c r="C147" s="150">
        <v>1</v>
      </c>
      <c r="D147" s="294"/>
      <c r="E147" s="49" t="s">
        <v>36</v>
      </c>
      <c r="F147" s="74">
        <v>0</v>
      </c>
      <c r="G147" s="91"/>
    </row>
    <row r="148" spans="1:7" ht="11.25">
      <c r="A148" s="155" t="s">
        <v>456</v>
      </c>
      <c r="B148" s="168" t="str">
        <f t="shared" si="4"/>
        <v>2.5. Источники инвестирования инвестиционной программы                плата за подключение  (тыс.руб.)</v>
      </c>
      <c r="C148" s="150">
        <v>1</v>
      </c>
      <c r="D148" s="294"/>
      <c r="E148" s="49" t="s">
        <v>256</v>
      </c>
      <c r="F148" s="74">
        <v>0</v>
      </c>
      <c r="G148" s="91"/>
    </row>
    <row r="149" spans="1:7" ht="11.25">
      <c r="A149" s="155" t="s">
        <v>457</v>
      </c>
      <c r="B149" s="168" t="str">
        <f t="shared" si="4"/>
        <v>2.5. Источники инвестирования инвестиционной программы                прибыль  (тыс.руб.)</v>
      </c>
      <c r="C149" s="150">
        <v>1</v>
      </c>
      <c r="D149" s="294"/>
      <c r="E149" s="49" t="s">
        <v>37</v>
      </c>
      <c r="F149" s="74">
        <v>0</v>
      </c>
      <c r="G149" s="91"/>
    </row>
    <row r="150" spans="1:7" ht="12.75">
      <c r="A150" s="155" t="s">
        <v>559</v>
      </c>
      <c r="B150" s="168" t="str">
        <f t="shared" si="4"/>
        <v>2.5. Источники инвестирования инвестиционной программы            Финансирование ИП в отчетном квартале отсутствует</v>
      </c>
      <c r="C150" s="150">
        <v>1</v>
      </c>
      <c r="D150" s="294"/>
      <c r="E150" s="32" t="s">
        <v>556</v>
      </c>
      <c r="F150" s="174" t="s">
        <v>533</v>
      </c>
      <c r="G150" s="91"/>
    </row>
    <row r="151" spans="1:7" ht="23.25" thickBot="1">
      <c r="A151" s="155" t="s">
        <v>560</v>
      </c>
      <c r="B151" s="168" t="str">
        <f t="shared" si="4"/>
        <v>2.5. Источники инвестирования инвестиционной программы            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v>
      </c>
      <c r="C151" s="150">
        <v>1</v>
      </c>
      <c r="D151" s="295"/>
      <c r="E151" s="175" t="s">
        <v>557</v>
      </c>
      <c r="F151" s="176">
        <v>0</v>
      </c>
      <c r="G151" s="91"/>
    </row>
    <row r="152" spans="3:7" ht="11.25">
      <c r="C152" s="93"/>
      <c r="D152" s="94"/>
      <c r="E152" s="94"/>
      <c r="F152" s="94"/>
      <c r="G152" s="95"/>
    </row>
    <row r="153" spans="3:7" ht="11.25">
      <c r="C153" s="88"/>
      <c r="D153" s="88"/>
      <c r="E153" s="88"/>
      <c r="F153" s="88"/>
      <c r="G153" s="88"/>
    </row>
    <row r="154" spans="3:7" ht="11.25">
      <c r="C154" s="88"/>
      <c r="D154" s="88"/>
      <c r="E154" s="88"/>
      <c r="F154" s="88"/>
      <c r="G154" s="88"/>
    </row>
    <row r="155" spans="3:7" ht="11.25">
      <c r="C155" s="88"/>
      <c r="D155" s="88"/>
      <c r="E155" s="88"/>
      <c r="F155" s="88"/>
      <c r="G155" s="88"/>
    </row>
  </sheetData>
  <sheetProtection password="FA9C" sheet="1" objects="1" scenarios="1" formatColumns="0" formatRows="0"/>
  <mergeCells count="30">
    <mergeCell ref="F7:G11"/>
    <mergeCell ref="D14:F14"/>
    <mergeCell ref="D15:F15"/>
    <mergeCell ref="D21:D27"/>
    <mergeCell ref="D16:F16"/>
    <mergeCell ref="D20:F20"/>
    <mergeCell ref="D76:D87"/>
    <mergeCell ref="D28:D31"/>
    <mergeCell ref="D32:D33"/>
    <mergeCell ref="D34:D36"/>
    <mergeCell ref="D53:D68"/>
    <mergeCell ref="D75:F75"/>
    <mergeCell ref="D69:D74"/>
    <mergeCell ref="D38:D52"/>
    <mergeCell ref="D88:D101"/>
    <mergeCell ref="D116:F116"/>
    <mergeCell ref="D135:F135"/>
    <mergeCell ref="D112:D115"/>
    <mergeCell ref="D103:D104"/>
    <mergeCell ref="D105:D107"/>
    <mergeCell ref="D108:D109"/>
    <mergeCell ref="D110:D111"/>
    <mergeCell ref="D130:D131"/>
    <mergeCell ref="D132:D134"/>
    <mergeCell ref="D136:D151"/>
    <mergeCell ref="D102:F102"/>
    <mergeCell ref="D117:D119"/>
    <mergeCell ref="D120:D122"/>
    <mergeCell ref="D123:D127"/>
    <mergeCell ref="D128:D129"/>
  </mergeCells>
  <dataValidations count="2">
    <dataValidation type="list" allowBlank="1" showInputMessage="1" showErrorMessage="1" sqref="F150">
      <formula1>"Да,Нет"</formula1>
    </dataValidation>
    <dataValidation type="decimal" allowBlank="1" showInputMessage="1" showErrorMessage="1" sqref="F151">
      <formula1>0</formula1>
      <formula2>1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4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A1:Y22"/>
  <sheetViews>
    <sheetView zoomScalePageLayoutView="0" workbookViewId="0" topLeftCell="C6">
      <selection activeCell="V36" sqref="V36"/>
    </sheetView>
  </sheetViews>
  <sheetFormatPr defaultColWidth="9.140625" defaultRowHeight="11.25"/>
  <cols>
    <col min="1" max="1" width="9.140625" style="128" hidden="1" customWidth="1"/>
    <col min="2" max="2" width="3.28125" style="128" hidden="1" customWidth="1"/>
    <col min="3" max="3" width="8.140625" style="128" customWidth="1"/>
    <col min="4" max="19" width="9.140625" style="128" customWidth="1"/>
    <col min="20" max="20" width="9.28125" style="128" customWidth="1"/>
    <col min="21" max="21" width="4.140625" style="128" customWidth="1"/>
    <col min="22" max="22" width="9.140625" style="128" customWidth="1"/>
    <col min="23" max="25" width="9.140625" style="156" customWidth="1"/>
    <col min="26" max="16384" width="9.140625" style="128" customWidth="1"/>
  </cols>
  <sheetData>
    <row r="1" spans="1:2" ht="78.75" hidden="1">
      <c r="A1" s="50" t="str">
        <f>Справочники!E6</f>
        <v>Наименование регулирующего органа:</v>
      </c>
      <c r="B1" s="85" t="str">
        <f>mo_n</f>
        <v>Новобурасское</v>
      </c>
    </row>
    <row r="2" spans="1:2" ht="45" hidden="1">
      <c r="A2" s="50"/>
      <c r="B2" s="85" t="str">
        <f>oktmo_n</f>
        <v>63629151</v>
      </c>
    </row>
    <row r="3" spans="1:25" ht="38.25" hidden="1">
      <c r="A3" s="50" t="str">
        <f>Справочники!F8</f>
        <v>IV квартал</v>
      </c>
      <c r="B3" s="51"/>
      <c r="W3" s="151">
        <v>1</v>
      </c>
      <c r="X3" s="151" t="s">
        <v>135</v>
      </c>
      <c r="Y3" s="151" t="str">
        <f>Справочники!F5</f>
        <v>Саратовская область</v>
      </c>
    </row>
    <row r="4" spans="1:25" ht="25.5" hidden="1">
      <c r="A4" s="50">
        <f>Справочники!G8</f>
        <v>2011</v>
      </c>
      <c r="B4" s="51"/>
      <c r="W4" s="151">
        <v>2</v>
      </c>
      <c r="X4" s="151" t="s">
        <v>134</v>
      </c>
      <c r="Y4" s="151" t="str">
        <f>Справочники!F8</f>
        <v>IV квартал</v>
      </c>
    </row>
    <row r="5" spans="1:25" ht="13.5" customHeight="1" hidden="1">
      <c r="A5" s="50" t="str">
        <f>org_n</f>
        <v>ООО "Водоканал"</v>
      </c>
      <c r="B5" s="51">
        <f>fil</f>
        <v>0</v>
      </c>
      <c r="W5" s="151">
        <v>3</v>
      </c>
      <c r="X5" s="151" t="s">
        <v>133</v>
      </c>
      <c r="Y5" s="151">
        <f>Справочники!G8</f>
        <v>2011</v>
      </c>
    </row>
    <row r="6" spans="1:25" ht="56.25">
      <c r="A6" s="50" t="str">
        <f>inn</f>
        <v>6421013790</v>
      </c>
      <c r="B6" s="51" t="str">
        <f>kpp</f>
        <v>642101001</v>
      </c>
      <c r="W6" s="151">
        <v>4</v>
      </c>
      <c r="X6" s="151" t="s">
        <v>323</v>
      </c>
      <c r="Y6" s="151" t="str">
        <f>mo_n</f>
        <v>Новобурасское</v>
      </c>
    </row>
    <row r="7" spans="2:25" ht="12.75">
      <c r="B7" s="129"/>
      <c r="C7" s="130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2"/>
      <c r="W7" s="151">
        <v>5</v>
      </c>
      <c r="X7" s="151" t="s">
        <v>324</v>
      </c>
      <c r="Y7" s="151" t="str">
        <f>oktmo_n</f>
        <v>63629151</v>
      </c>
    </row>
    <row r="8" spans="1:25" s="135" customFormat="1" ht="38.25">
      <c r="A8" s="128"/>
      <c r="B8" s="129"/>
      <c r="C8" s="133"/>
      <c r="D8" s="309" t="s">
        <v>164</v>
      </c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1"/>
      <c r="U8" s="134"/>
      <c r="W8" s="151">
        <v>6</v>
      </c>
      <c r="X8" s="151" t="s">
        <v>325</v>
      </c>
      <c r="Y8" s="152" t="str">
        <f>org_n</f>
        <v>ООО "Водоканал"</v>
      </c>
    </row>
    <row r="9" spans="1:25" ht="25.5">
      <c r="A9" s="135"/>
      <c r="B9" s="136"/>
      <c r="C9" s="137"/>
      <c r="D9" s="312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4"/>
      <c r="U9" s="138"/>
      <c r="W9" s="151">
        <v>7</v>
      </c>
      <c r="X9" s="151" t="s">
        <v>326</v>
      </c>
      <c r="Y9" s="151" t="str">
        <f>inn</f>
        <v>6421013790</v>
      </c>
    </row>
    <row r="10" spans="2:25" ht="26.25" thickBot="1">
      <c r="B10" s="129"/>
      <c r="C10" s="133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8"/>
      <c r="W10" s="151">
        <v>8</v>
      </c>
      <c r="X10" s="152" t="s">
        <v>327</v>
      </c>
      <c r="Y10" s="151" t="str">
        <f>kpp</f>
        <v>642101001</v>
      </c>
    </row>
    <row r="11" spans="2:25" ht="12.75">
      <c r="B11" s="129"/>
      <c r="C11" s="133"/>
      <c r="D11" s="317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9"/>
      <c r="U11" s="138"/>
      <c r="W11" s="151">
        <v>9</v>
      </c>
      <c r="X11" s="151" t="s">
        <v>328</v>
      </c>
      <c r="Y11" s="153" t="str">
        <f>org_n&amp;"_INN:"&amp;inn&amp;"_KPP:"&amp;kpp</f>
        <v>ООО "Водоканал"_INN:6421013790_KPP:642101001</v>
      </c>
    </row>
    <row r="12" spans="2:25" ht="12.75">
      <c r="B12" s="129"/>
      <c r="C12" s="133"/>
      <c r="D12" s="320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2"/>
      <c r="U12" s="138"/>
      <c r="W12" s="151">
        <v>10</v>
      </c>
      <c r="X12" s="151" t="s">
        <v>136</v>
      </c>
      <c r="Y12" s="151">
        <f>vprod</f>
        <v>0</v>
      </c>
    </row>
    <row r="13" spans="2:25" ht="12.75">
      <c r="B13" s="129"/>
      <c r="C13" s="133"/>
      <c r="D13" s="320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2"/>
      <c r="U13" s="138"/>
      <c r="W13" s="151">
        <v>11</v>
      </c>
      <c r="X13" s="151" t="s">
        <v>1</v>
      </c>
      <c r="Y13" s="151">
        <f>fil</f>
        <v>0</v>
      </c>
    </row>
    <row r="14" spans="2:21" ht="11.25">
      <c r="B14" s="129"/>
      <c r="C14" s="133"/>
      <c r="D14" s="320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2"/>
      <c r="U14" s="138"/>
    </row>
    <row r="15" spans="2:21" ht="11.25">
      <c r="B15" s="129"/>
      <c r="C15" s="133"/>
      <c r="D15" s="320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2"/>
      <c r="U15" s="138"/>
    </row>
    <row r="16" spans="2:21" ht="11.25">
      <c r="B16" s="129"/>
      <c r="C16" s="133"/>
      <c r="D16" s="320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2"/>
      <c r="U16" s="138"/>
    </row>
    <row r="17" spans="2:21" ht="11.25">
      <c r="B17" s="129"/>
      <c r="C17" s="133"/>
      <c r="D17" s="320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2"/>
      <c r="U17" s="138"/>
    </row>
    <row r="18" spans="2:21" ht="11.25">
      <c r="B18" s="129"/>
      <c r="C18" s="133"/>
      <c r="D18" s="320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2"/>
      <c r="U18" s="138"/>
    </row>
    <row r="19" spans="2:21" ht="11.25">
      <c r="B19" s="129"/>
      <c r="C19" s="133"/>
      <c r="D19" s="320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2"/>
      <c r="U19" s="138"/>
    </row>
    <row r="20" spans="2:21" ht="11.25">
      <c r="B20" s="129"/>
      <c r="C20" s="140" t="s">
        <v>38</v>
      </c>
      <c r="D20" s="320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2"/>
      <c r="U20" s="138"/>
    </row>
    <row r="21" spans="2:21" ht="12" thickBot="1">
      <c r="B21" s="129"/>
      <c r="C21" s="133"/>
      <c r="D21" s="315" t="s">
        <v>39</v>
      </c>
      <c r="E21" s="316"/>
      <c r="F21" s="316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2"/>
      <c r="U21" s="138"/>
    </row>
    <row r="22" spans="2:21" ht="11.25">
      <c r="B22" s="129"/>
      <c r="C22" s="143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5"/>
    </row>
  </sheetData>
  <sheetProtection password="FA9C" sheet="1" scenarios="1" formatColumns="0" formatRows="0"/>
  <mergeCells count="4">
    <mergeCell ref="D8:T8"/>
    <mergeCell ref="D9:T9"/>
    <mergeCell ref="D21:F21"/>
    <mergeCell ref="D11:T20"/>
  </mergeCells>
  <hyperlinks>
    <hyperlink ref="D21:F21" location="Комментарии!A1" display="Добавить комментарий"/>
  </hyperlinks>
  <printOptions/>
  <pageMargins left="0.31" right="0.16" top="0.984251968503937" bottom="0.38" header="0.5118110236220472" footer="0.26"/>
  <pageSetup fitToHeight="6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1"/>
  <dimension ref="A1:B36"/>
  <sheetViews>
    <sheetView zoomScalePageLayoutView="0" workbookViewId="0" topLeftCell="A1">
      <selection activeCell="A12" sqref="A12"/>
    </sheetView>
  </sheetViews>
  <sheetFormatPr defaultColWidth="9.140625" defaultRowHeight="11.25"/>
  <cols>
    <col min="1" max="1" width="24.140625" style="22" customWidth="1"/>
    <col min="2" max="2" width="68.7109375" style="22" customWidth="1"/>
    <col min="3" max="16384" width="9.140625" style="22" customWidth="1"/>
  </cols>
  <sheetData>
    <row r="1" spans="1:2" s="5" customFormat="1" ht="18" customHeight="1">
      <c r="A1" s="110" t="s">
        <v>536</v>
      </c>
      <c r="B1" s="110" t="s">
        <v>537</v>
      </c>
    </row>
    <row r="2" spans="1:2" ht="12.75">
      <c r="A2" s="214" t="s">
        <v>1036</v>
      </c>
      <c r="B2" s="22" t="s">
        <v>1037</v>
      </c>
    </row>
    <row r="3" spans="1:2" ht="12.75">
      <c r="A3" s="214" t="s">
        <v>1038</v>
      </c>
      <c r="B3" s="22" t="s">
        <v>1037</v>
      </c>
    </row>
    <row r="4" spans="1:2" ht="12.75">
      <c r="A4" s="214" t="s">
        <v>1039</v>
      </c>
      <c r="B4" s="22" t="s">
        <v>1037</v>
      </c>
    </row>
    <row r="5" spans="1:2" ht="12.75">
      <c r="A5" s="214" t="s">
        <v>1040</v>
      </c>
      <c r="B5" s="22" t="s">
        <v>1037</v>
      </c>
    </row>
    <row r="6" spans="1:2" ht="12.75">
      <c r="A6" s="214" t="s">
        <v>1041</v>
      </c>
      <c r="B6" s="22" t="s">
        <v>1037</v>
      </c>
    </row>
    <row r="7" spans="1:2" ht="12.75">
      <c r="A7" s="214" t="s">
        <v>1042</v>
      </c>
      <c r="B7" s="22" t="s">
        <v>1037</v>
      </c>
    </row>
    <row r="8" spans="1:2" ht="12.75">
      <c r="A8" s="214" t="s">
        <v>1043</v>
      </c>
      <c r="B8" s="22" t="s">
        <v>1037</v>
      </c>
    </row>
    <row r="9" spans="1:2" ht="12.75">
      <c r="A9" s="214" t="s">
        <v>1044</v>
      </c>
      <c r="B9" s="22" t="s">
        <v>1037</v>
      </c>
    </row>
    <row r="10" spans="1:2" ht="12.75">
      <c r="A10" s="214" t="s">
        <v>1045</v>
      </c>
      <c r="B10" s="22" t="s">
        <v>1037</v>
      </c>
    </row>
    <row r="11" spans="1:2" ht="12.75">
      <c r="A11" s="214" t="s">
        <v>1046</v>
      </c>
      <c r="B11" s="22" t="s">
        <v>1037</v>
      </c>
    </row>
    <row r="12" spans="1:2" ht="12.75">
      <c r="A12" s="214" t="s">
        <v>1047</v>
      </c>
      <c r="B12" s="22" t="s">
        <v>1037</v>
      </c>
    </row>
    <row r="13" ht="12.75">
      <c r="A13" s="214"/>
    </row>
    <row r="14" ht="12.75">
      <c r="A14" s="214"/>
    </row>
    <row r="15" ht="12.75">
      <c r="A15" s="214"/>
    </row>
    <row r="16" ht="12.75">
      <c r="A16" s="214"/>
    </row>
    <row r="17" ht="12.75">
      <c r="A17" s="214"/>
    </row>
    <row r="18" ht="12.75">
      <c r="A18" s="214"/>
    </row>
    <row r="19" ht="12.75">
      <c r="A19" s="214"/>
    </row>
    <row r="20" ht="12.75">
      <c r="A20" s="214"/>
    </row>
    <row r="21" ht="12.75">
      <c r="A21" s="214"/>
    </row>
    <row r="22" ht="12.75">
      <c r="A22" s="214"/>
    </row>
    <row r="23" ht="12.75">
      <c r="A23" s="214"/>
    </row>
    <row r="24" ht="12.75">
      <c r="A24" s="214"/>
    </row>
    <row r="25" ht="12.75">
      <c r="A25" s="214"/>
    </row>
    <row r="26" ht="12.75">
      <c r="A26" s="214"/>
    </row>
    <row r="27" ht="12.75">
      <c r="A27" s="214"/>
    </row>
    <row r="28" ht="12.75">
      <c r="A28" s="214"/>
    </row>
    <row r="29" ht="12.75">
      <c r="A29" s="214"/>
    </row>
    <row r="30" ht="12.75">
      <c r="A30" s="215"/>
    </row>
    <row r="31" ht="12.75">
      <c r="A31" s="215"/>
    </row>
    <row r="32" ht="12.75">
      <c r="A32" s="215"/>
    </row>
    <row r="33" ht="12.75">
      <c r="A33" s="215"/>
    </row>
    <row r="34" ht="12.75">
      <c r="A34" s="215"/>
    </row>
    <row r="35" ht="12.75">
      <c r="A35" s="215"/>
    </row>
    <row r="36" ht="12.75">
      <c r="A36" s="215"/>
    </row>
  </sheetData>
  <sheetProtection password="FA9C" sheet="1" objects="1" scenarios="1" formatColumns="0" formatRows="0"/>
  <hyperlinks>
    <hyperlink ref="A2" location="'Справочники'!G6" display="Справочники!G6"/>
    <hyperlink ref="A3" location="'Справочники'!E13" display="Справочники!E13"/>
    <hyperlink ref="A4" location="'Справочники'!E15" display="Справочники!E15"/>
    <hyperlink ref="A5" location="'Справочники'!G15" display="Справочники!G15"/>
    <hyperlink ref="A6" location="'Справочники'!G17" display="Справочники!G17"/>
    <hyperlink ref="A7" location="'Справочники'!G18" display="Справочники!G18"/>
    <hyperlink ref="A8" location="'Справочники'!G21" display="Справочники!G21"/>
    <hyperlink ref="A9" location="'Справочники'!G27" display="Справочники!G27"/>
    <hyperlink ref="A10" location="'Справочники'!G28" display="Справочники!G28"/>
    <hyperlink ref="A11" location="'Справочники'!G29" display="Справочники!G29"/>
    <hyperlink ref="A12" location="'Справочники'!G30" display="Справочники!G30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1">
    <tabColor indexed="47"/>
  </sheetPr>
  <dimension ref="A1:T84"/>
  <sheetViews>
    <sheetView zoomScale="85" zoomScaleNormal="85" zoomScalePageLayoutView="0" workbookViewId="0" topLeftCell="A1">
      <selection activeCell="E17" sqref="E17"/>
    </sheetView>
  </sheetViews>
  <sheetFormatPr defaultColWidth="9.140625" defaultRowHeight="11.25"/>
  <cols>
    <col min="1" max="1" width="52.28125" style="204" customWidth="1"/>
    <col min="2" max="2" width="15.28125" style="204" customWidth="1"/>
    <col min="3" max="3" width="22.7109375" style="204" customWidth="1"/>
    <col min="4" max="4" width="22.28125" style="204" customWidth="1"/>
    <col min="5" max="5" width="31.8515625" style="204" customWidth="1"/>
    <col min="6" max="17" width="9.140625" style="204" customWidth="1"/>
    <col min="18" max="18" width="41.57421875" style="204" customWidth="1"/>
    <col min="19" max="19" width="9.140625" style="204" customWidth="1"/>
    <col min="20" max="20" width="42.421875" style="204" customWidth="1"/>
    <col min="21" max="16384" width="9.140625" style="204" customWidth="1"/>
  </cols>
  <sheetData>
    <row r="1" spans="1:5" s="196" customFormat="1" ht="33.75">
      <c r="A1" s="4" t="s">
        <v>551</v>
      </c>
      <c r="D1" s="197" t="s">
        <v>167</v>
      </c>
      <c r="E1" s="198" t="s">
        <v>95</v>
      </c>
    </row>
    <row r="2" spans="1:5" s="200" customFormat="1" ht="45">
      <c r="A2" s="4" t="s">
        <v>552</v>
      </c>
      <c r="B2" s="199" t="s">
        <v>166</v>
      </c>
      <c r="D2" s="201" t="s">
        <v>170</v>
      </c>
      <c r="E2" s="202" t="s">
        <v>71</v>
      </c>
    </row>
    <row r="3" spans="1:18" ht="33.75">
      <c r="A3" s="5" t="s">
        <v>553</v>
      </c>
      <c r="B3" s="203" t="s">
        <v>165</v>
      </c>
      <c r="D3" s="205" t="s">
        <v>171</v>
      </c>
      <c r="E3" s="206" t="s">
        <v>72</v>
      </c>
      <c r="R3" s="204" t="s">
        <v>68</v>
      </c>
    </row>
    <row r="4" spans="1:20" ht="45">
      <c r="A4" s="207" t="s">
        <v>554</v>
      </c>
      <c r="C4" s="204" t="s">
        <v>515</v>
      </c>
      <c r="D4" s="205" t="s">
        <v>169</v>
      </c>
      <c r="E4" s="206" t="s">
        <v>73</v>
      </c>
      <c r="N4" s="204" t="s">
        <v>522</v>
      </c>
      <c r="P4" s="204" t="s">
        <v>522</v>
      </c>
      <c r="R4" s="206" t="s">
        <v>77</v>
      </c>
      <c r="T4" s="208" t="s">
        <v>511</v>
      </c>
    </row>
    <row r="5" spans="1:20" ht="22.5">
      <c r="A5" s="207" t="s">
        <v>428</v>
      </c>
      <c r="C5" s="204" t="s">
        <v>516</v>
      </c>
      <c r="D5" s="205" t="s">
        <v>168</v>
      </c>
      <c r="E5" s="206" t="s">
        <v>86</v>
      </c>
      <c r="N5" s="204" t="s">
        <v>503</v>
      </c>
      <c r="P5" s="204">
        <v>2008</v>
      </c>
      <c r="R5" s="206" t="s">
        <v>78</v>
      </c>
      <c r="T5" s="208" t="s">
        <v>523</v>
      </c>
    </row>
    <row r="6" spans="1:20" ht="11.25">
      <c r="A6" s="207" t="s">
        <v>429</v>
      </c>
      <c r="C6" s="204" t="s">
        <v>517</v>
      </c>
      <c r="D6" s="205" t="s">
        <v>172</v>
      </c>
      <c r="E6" s="206" t="s">
        <v>87</v>
      </c>
      <c r="N6" s="204" t="s">
        <v>524</v>
      </c>
      <c r="P6" s="204">
        <v>2009</v>
      </c>
      <c r="R6" s="206" t="s">
        <v>79</v>
      </c>
      <c r="T6" s="208" t="s">
        <v>525</v>
      </c>
    </row>
    <row r="7" spans="1:20" ht="22.5">
      <c r="A7" s="207" t="s">
        <v>430</v>
      </c>
      <c r="C7" s="204" t="s">
        <v>518</v>
      </c>
      <c r="D7" s="209"/>
      <c r="N7" s="204" t="s">
        <v>526</v>
      </c>
      <c r="P7" s="204">
        <v>2010</v>
      </c>
      <c r="R7" s="206" t="s">
        <v>80</v>
      </c>
      <c r="T7" s="208" t="s">
        <v>527</v>
      </c>
    </row>
    <row r="8" spans="1:20" ht="22.5">
      <c r="A8" s="207" t="s">
        <v>431</v>
      </c>
      <c r="C8" s="204" t="s">
        <v>519</v>
      </c>
      <c r="D8" s="209"/>
      <c r="N8" s="204" t="s">
        <v>528</v>
      </c>
      <c r="P8" s="204">
        <v>2011</v>
      </c>
      <c r="R8" s="206" t="s">
        <v>107</v>
      </c>
      <c r="T8" s="208" t="s">
        <v>529</v>
      </c>
    </row>
    <row r="9" spans="1:20" ht="11.25">
      <c r="A9" s="207" t="s">
        <v>432</v>
      </c>
      <c r="C9" s="204" t="s">
        <v>520</v>
      </c>
      <c r="D9" s="209"/>
      <c r="N9" s="204" t="s">
        <v>76</v>
      </c>
      <c r="R9" s="206" t="s">
        <v>108</v>
      </c>
      <c r="T9" s="208" t="s">
        <v>530</v>
      </c>
    </row>
    <row r="10" spans="1:20" ht="11.25">
      <c r="A10" s="207" t="s">
        <v>433</v>
      </c>
      <c r="C10" s="204" t="s">
        <v>521</v>
      </c>
      <c r="D10" s="209"/>
      <c r="R10" s="206" t="s">
        <v>109</v>
      </c>
      <c r="T10" s="208" t="s">
        <v>531</v>
      </c>
    </row>
    <row r="11" spans="1:18" ht="11.25">
      <c r="A11" s="207" t="s">
        <v>542</v>
      </c>
      <c r="R11" s="206" t="s">
        <v>110</v>
      </c>
    </row>
    <row r="12" spans="1:18" ht="11.25">
      <c r="A12" s="207" t="s">
        <v>555</v>
      </c>
      <c r="R12" s="206" t="s">
        <v>111</v>
      </c>
    </row>
    <row r="13" spans="1:18" ht="33.75">
      <c r="A13" s="207" t="s">
        <v>502</v>
      </c>
      <c r="N13" s="204" t="s">
        <v>532</v>
      </c>
      <c r="R13" s="206" t="s">
        <v>112</v>
      </c>
    </row>
    <row r="14" spans="1:19" ht="22.5">
      <c r="A14" s="207" t="s">
        <v>381</v>
      </c>
      <c r="R14" s="206" t="s">
        <v>113</v>
      </c>
      <c r="S14" s="204" t="s">
        <v>533</v>
      </c>
    </row>
    <row r="15" spans="1:19" ht="11.25">
      <c r="A15" s="207" t="s">
        <v>541</v>
      </c>
      <c r="R15" s="206" t="s">
        <v>114</v>
      </c>
      <c r="S15" s="204" t="s">
        <v>504</v>
      </c>
    </row>
    <row r="16" spans="1:18" ht="11.25">
      <c r="A16" s="207" t="s">
        <v>382</v>
      </c>
      <c r="R16" s="206" t="s">
        <v>115</v>
      </c>
    </row>
    <row r="17" spans="1:18" ht="22.5">
      <c r="A17" s="207" t="s">
        <v>383</v>
      </c>
      <c r="R17" s="206" t="s">
        <v>116</v>
      </c>
    </row>
    <row r="18" spans="1:18" ht="22.5">
      <c r="A18" s="207" t="s">
        <v>384</v>
      </c>
      <c r="R18" s="206" t="s">
        <v>138</v>
      </c>
    </row>
    <row r="19" ht="11.25">
      <c r="A19" s="207" t="s">
        <v>385</v>
      </c>
    </row>
    <row r="20" ht="11.25">
      <c r="A20" s="207" t="s">
        <v>386</v>
      </c>
    </row>
    <row r="21" ht="11.25">
      <c r="A21" s="207" t="s">
        <v>540</v>
      </c>
    </row>
    <row r="22" ht="11.25">
      <c r="A22" s="207" t="s">
        <v>387</v>
      </c>
    </row>
    <row r="23" ht="11.25">
      <c r="A23" s="207" t="s">
        <v>388</v>
      </c>
    </row>
    <row r="24" ht="11.25">
      <c r="A24" s="207" t="s">
        <v>389</v>
      </c>
    </row>
    <row r="25" ht="11.25">
      <c r="A25" s="207" t="s">
        <v>390</v>
      </c>
    </row>
    <row r="26" ht="11.25">
      <c r="A26" s="207" t="s">
        <v>391</v>
      </c>
    </row>
    <row r="27" ht="11.25">
      <c r="A27" s="207" t="s">
        <v>392</v>
      </c>
    </row>
    <row r="28" ht="11.25">
      <c r="A28" s="207" t="s">
        <v>393</v>
      </c>
    </row>
    <row r="29" ht="11.25">
      <c r="A29" s="207" t="s">
        <v>394</v>
      </c>
    </row>
    <row r="30" ht="11.25">
      <c r="A30" s="207" t="s">
        <v>395</v>
      </c>
    </row>
    <row r="31" ht="11.25">
      <c r="A31" s="207" t="s">
        <v>396</v>
      </c>
    </row>
    <row r="32" ht="11.25">
      <c r="A32" s="207" t="s">
        <v>397</v>
      </c>
    </row>
    <row r="33" ht="11.25">
      <c r="A33" s="207" t="s">
        <v>501</v>
      </c>
    </row>
    <row r="34" ht="11.25">
      <c r="A34" s="207" t="s">
        <v>398</v>
      </c>
    </row>
    <row r="35" ht="11.25">
      <c r="A35" s="207" t="s">
        <v>399</v>
      </c>
    </row>
    <row r="36" ht="11.25">
      <c r="A36" s="207" t="s">
        <v>400</v>
      </c>
    </row>
    <row r="37" ht="11.25">
      <c r="A37" s="207" t="s">
        <v>401</v>
      </c>
    </row>
    <row r="38" ht="11.25">
      <c r="A38" s="207" t="s">
        <v>402</v>
      </c>
    </row>
    <row r="39" ht="11.25">
      <c r="A39" s="207" t="s">
        <v>403</v>
      </c>
    </row>
    <row r="40" ht="11.25">
      <c r="A40" s="207" t="s">
        <v>404</v>
      </c>
    </row>
    <row r="41" ht="11.25">
      <c r="A41" s="207" t="s">
        <v>493</v>
      </c>
    </row>
    <row r="42" ht="11.25">
      <c r="A42" s="207" t="s">
        <v>494</v>
      </c>
    </row>
    <row r="43" ht="11.25">
      <c r="A43" s="207" t="s">
        <v>495</v>
      </c>
    </row>
    <row r="44" ht="11.25">
      <c r="A44" s="207" t="s">
        <v>496</v>
      </c>
    </row>
    <row r="45" ht="11.25">
      <c r="A45" s="207" t="s">
        <v>497</v>
      </c>
    </row>
    <row r="46" ht="11.25">
      <c r="A46" s="207" t="s">
        <v>174</v>
      </c>
    </row>
    <row r="47" ht="11.25">
      <c r="A47" s="207" t="s">
        <v>175</v>
      </c>
    </row>
    <row r="48" ht="11.25">
      <c r="A48" s="207" t="s">
        <v>418</v>
      </c>
    </row>
    <row r="49" ht="11.25">
      <c r="A49" s="207" t="s">
        <v>419</v>
      </c>
    </row>
    <row r="50" ht="11.25">
      <c r="A50" s="207" t="s">
        <v>420</v>
      </c>
    </row>
    <row r="51" ht="11.25">
      <c r="A51" s="207" t="s">
        <v>161</v>
      </c>
    </row>
    <row r="52" ht="11.25">
      <c r="A52" s="207" t="s">
        <v>162</v>
      </c>
    </row>
    <row r="53" ht="11.25">
      <c r="A53" s="207" t="s">
        <v>163</v>
      </c>
    </row>
    <row r="54" ht="11.25">
      <c r="A54" s="207" t="s">
        <v>458</v>
      </c>
    </row>
    <row r="55" ht="11.25">
      <c r="A55" s="207" t="s">
        <v>459</v>
      </c>
    </row>
    <row r="56" ht="11.25">
      <c r="A56" s="207" t="s">
        <v>460</v>
      </c>
    </row>
    <row r="57" ht="11.25">
      <c r="A57" s="207" t="s">
        <v>461</v>
      </c>
    </row>
    <row r="58" ht="11.25">
      <c r="A58" s="207" t="s">
        <v>462</v>
      </c>
    </row>
    <row r="59" ht="11.25">
      <c r="A59" s="207" t="s">
        <v>463</v>
      </c>
    </row>
    <row r="60" ht="11.25">
      <c r="A60" s="207" t="s">
        <v>464</v>
      </c>
    </row>
    <row r="61" ht="11.25">
      <c r="A61" s="207" t="s">
        <v>465</v>
      </c>
    </row>
    <row r="62" ht="11.25">
      <c r="A62" s="207" t="s">
        <v>466</v>
      </c>
    </row>
    <row r="63" ht="11.25">
      <c r="A63" s="207" t="s">
        <v>467</v>
      </c>
    </row>
    <row r="64" ht="11.25">
      <c r="A64" s="207" t="s">
        <v>468</v>
      </c>
    </row>
    <row r="65" ht="11.25">
      <c r="A65" s="207" t="s">
        <v>469</v>
      </c>
    </row>
    <row r="66" ht="11.25">
      <c r="A66" s="207" t="s">
        <v>470</v>
      </c>
    </row>
    <row r="67" ht="11.25">
      <c r="A67" s="207" t="s">
        <v>471</v>
      </c>
    </row>
    <row r="68" ht="11.25">
      <c r="A68" s="207" t="s">
        <v>472</v>
      </c>
    </row>
    <row r="69" ht="11.25">
      <c r="A69" s="207" t="s">
        <v>473</v>
      </c>
    </row>
    <row r="70" ht="11.25">
      <c r="A70" s="207" t="s">
        <v>474</v>
      </c>
    </row>
    <row r="71" ht="11.25">
      <c r="A71" s="207" t="s">
        <v>475</v>
      </c>
    </row>
    <row r="72" ht="11.25">
      <c r="A72" s="207" t="s">
        <v>476</v>
      </c>
    </row>
    <row r="73" ht="11.25">
      <c r="A73" s="207" t="s">
        <v>477</v>
      </c>
    </row>
    <row r="74" ht="11.25">
      <c r="A74" s="207" t="s">
        <v>478</v>
      </c>
    </row>
    <row r="75" ht="11.25">
      <c r="A75" s="207" t="s">
        <v>538</v>
      </c>
    </row>
    <row r="76" ht="11.25">
      <c r="A76" s="207" t="s">
        <v>479</v>
      </c>
    </row>
    <row r="77" ht="11.25">
      <c r="A77" s="207" t="s">
        <v>480</v>
      </c>
    </row>
    <row r="78" ht="11.25">
      <c r="A78" s="207" t="s">
        <v>481</v>
      </c>
    </row>
    <row r="79" ht="11.25">
      <c r="A79" s="207" t="s">
        <v>482</v>
      </c>
    </row>
    <row r="80" ht="11.25">
      <c r="A80" s="207" t="s">
        <v>483</v>
      </c>
    </row>
    <row r="81" ht="11.25">
      <c r="A81" s="207" t="s">
        <v>539</v>
      </c>
    </row>
    <row r="82" ht="11.25">
      <c r="A82" s="207" t="s">
        <v>498</v>
      </c>
    </row>
    <row r="83" ht="11.25">
      <c r="A83" s="207" t="s">
        <v>499</v>
      </c>
    </row>
    <row r="84" ht="11.25">
      <c r="A84" s="207" t="s">
        <v>500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2">
    <tabColor indexed="53"/>
  </sheetPr>
  <dimension ref="A3:U17"/>
  <sheetViews>
    <sheetView zoomScalePageLayoutView="0" workbookViewId="0" topLeftCell="C1">
      <selection activeCell="N41" sqref="N41"/>
    </sheetView>
  </sheetViews>
  <sheetFormatPr defaultColWidth="9.140625" defaultRowHeight="11.25"/>
  <cols>
    <col min="1" max="16384" width="9.140625" style="46" customWidth="1"/>
  </cols>
  <sheetData>
    <row r="3" spans="1:17" s="29" customFormat="1" ht="16.5" customHeight="1">
      <c r="A3" s="25"/>
      <c r="C3" s="30"/>
      <c r="D3" s="38"/>
      <c r="E3" s="39"/>
      <c r="F3" s="40"/>
      <c r="G3" s="40"/>
      <c r="H3" s="40"/>
      <c r="I3" s="41"/>
      <c r="J3" s="42">
        <f>ROUND(IF($I5=0,0,I3/$I5)*100,1)</f>
        <v>0</v>
      </c>
      <c r="K3" s="43"/>
      <c r="L3" s="43"/>
      <c r="M3" s="43"/>
      <c r="N3" s="44"/>
      <c r="O3" s="43"/>
      <c r="P3" s="45"/>
      <c r="Q3" s="31"/>
    </row>
    <row r="7" ht="12" thickBot="1"/>
    <row r="8" spans="2:21" s="33" customFormat="1" ht="11.25">
      <c r="B8" s="34"/>
      <c r="C8" s="35"/>
      <c r="D8" s="323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5"/>
      <c r="U8" s="36"/>
    </row>
    <row r="9" spans="2:21" s="33" customFormat="1" ht="11.25">
      <c r="B9" s="34"/>
      <c r="C9" s="35"/>
      <c r="D9" s="326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8"/>
      <c r="U9" s="36"/>
    </row>
    <row r="10" spans="2:21" s="33" customFormat="1" ht="11.25">
      <c r="B10" s="34"/>
      <c r="C10" s="35"/>
      <c r="D10" s="326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8"/>
      <c r="U10" s="36"/>
    </row>
    <row r="11" spans="2:21" s="33" customFormat="1" ht="11.25">
      <c r="B11" s="34"/>
      <c r="C11" s="35"/>
      <c r="D11" s="326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8"/>
      <c r="U11" s="36"/>
    </row>
    <row r="12" spans="2:21" s="33" customFormat="1" ht="11.25">
      <c r="B12" s="34"/>
      <c r="C12" s="35"/>
      <c r="D12" s="326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8"/>
      <c r="U12" s="36"/>
    </row>
    <row r="13" spans="2:21" s="33" customFormat="1" ht="11.25">
      <c r="B13" s="34"/>
      <c r="C13" s="35"/>
      <c r="D13" s="326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8"/>
      <c r="U13" s="36"/>
    </row>
    <row r="14" spans="2:21" s="33" customFormat="1" ht="11.25">
      <c r="B14" s="34"/>
      <c r="C14" s="35"/>
      <c r="D14" s="326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8"/>
      <c r="U14" s="36"/>
    </row>
    <row r="15" spans="2:21" s="33" customFormat="1" ht="11.25">
      <c r="B15" s="34"/>
      <c r="C15" s="35"/>
      <c r="D15" s="326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8"/>
      <c r="U15" s="36"/>
    </row>
    <row r="16" spans="2:21" s="33" customFormat="1" ht="11.25">
      <c r="B16" s="34"/>
      <c r="C16" s="35"/>
      <c r="D16" s="326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8"/>
      <c r="U16" s="36"/>
    </row>
    <row r="17" spans="2:21" s="33" customFormat="1" ht="11.25">
      <c r="B17" s="34"/>
      <c r="C17" s="37" t="s">
        <v>38</v>
      </c>
      <c r="D17" s="326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8"/>
      <c r="U17" s="36"/>
    </row>
  </sheetData>
  <sheetProtection formatColumns="0" formatRows="0"/>
  <protectedRanges>
    <protectedRange sqref="T19 V19" name="p_d_2"/>
    <protectedRange sqref="A50:D50 A44:D44 A36:D36" name="p_d"/>
    <protectedRange sqref="A115:B118 C118 F118 I118" name="p_d_5"/>
    <protectedRange sqref="A133 A125 A139 A129 A171 A165 A157 A161" name="p_d_6"/>
    <protectedRange sqref="A144:F144 A150:F150" name="p_d_7"/>
    <protectedRange sqref="D227 A241:B241 A229:B229 D229 D223 D231 D225 A225:B225 D221 A221:B221 D259 D237 A261:B261 D261 D255 D263 D257 A257:B257 D253 A253:B253 D243 A237:B237 A245:B245 D245 D239 D247 D241" name="p_d_8"/>
    <protectedRange sqref="A268 C268" name="p_d_9"/>
    <protectedRange sqref="A274 C274" name="p_d_10"/>
    <protectedRange sqref="A285:F285" name="p2_edit_1"/>
    <protectedRange sqref="A190:C190 A184:C184 B193:C193 A212:C212 A206:C206 B215:C215" name="p10_edit"/>
    <protectedRange sqref="E36" name="p_d_1_2"/>
    <protectedRange sqref="E44" name="p_d_1_3"/>
    <protectedRange sqref="E50" name="p_d_1_4"/>
    <protectedRange sqref="A99:A101 A94:A95 A108:A110 A97 A91 A106 A103:A104" name="p_d_5_1"/>
    <protectedRange sqref="A92" name="p_d_4_3"/>
    <protectedRange sqref="A30:B30 E30:F30 I30:N30 S30" name="p_d_2_1"/>
    <protectedRange sqref="A297:I297" name="p7_edit"/>
    <protectedRange sqref="A300:I301" name="p7_edit_1"/>
    <protectedRange sqref="A307:E307" name="p2_edit_2"/>
    <protectedRange sqref="A310:E311" name="p2_edit_3"/>
    <protectedRange sqref="K71:N71" name="p2_edit_4"/>
    <protectedRange sqref="K64:N66" name="p2_edit_5"/>
    <protectedRange sqref="K55:N57" name="p2_edit_6"/>
    <protectedRange sqref="A279:F279" name="p2_edit"/>
  </protectedRanges>
  <mergeCells count="1">
    <mergeCell ref="D8:T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E113"/>
  <sheetViews>
    <sheetView zoomScale="70" zoomScaleNormal="70" zoomScalePageLayoutView="0" workbookViewId="0" topLeftCell="A1">
      <selection activeCell="M53" sqref="M53"/>
    </sheetView>
  </sheetViews>
  <sheetFormatPr defaultColWidth="9.140625" defaultRowHeight="11.25"/>
  <cols>
    <col min="1" max="7" width="9.140625" style="20" customWidth="1"/>
    <col min="8" max="8" width="43.28125" style="20" customWidth="1"/>
    <col min="9" max="16384" width="9.140625" style="20" customWidth="1"/>
  </cols>
  <sheetData>
    <row r="1" spans="1:3" ht="11.25">
      <c r="A1" s="20" t="s">
        <v>545</v>
      </c>
      <c r="B1" s="20" t="s">
        <v>421</v>
      </c>
      <c r="C1" s="20" t="s">
        <v>70</v>
      </c>
    </row>
    <row r="2" spans="1:5" ht="11.25">
      <c r="A2" s="20" t="s">
        <v>576</v>
      </c>
      <c r="B2" s="20" t="s">
        <v>576</v>
      </c>
      <c r="C2" s="20" t="s">
        <v>577</v>
      </c>
      <c r="D2" s="20" t="s">
        <v>576</v>
      </c>
      <c r="E2" s="20" t="s">
        <v>793</v>
      </c>
    </row>
    <row r="3" spans="1:5" ht="11.25">
      <c r="A3" s="20" t="s">
        <v>576</v>
      </c>
      <c r="B3" s="20" t="s">
        <v>578</v>
      </c>
      <c r="C3" s="20" t="s">
        <v>577</v>
      </c>
      <c r="D3" s="20" t="s">
        <v>581</v>
      </c>
      <c r="E3" s="20" t="s">
        <v>794</v>
      </c>
    </row>
    <row r="4" spans="1:5" ht="11.25">
      <c r="A4" s="20" t="s">
        <v>576</v>
      </c>
      <c r="B4" s="20" t="s">
        <v>579</v>
      </c>
      <c r="C4" s="20" t="s">
        <v>580</v>
      </c>
      <c r="D4" s="20" t="s">
        <v>585</v>
      </c>
      <c r="E4" s="20" t="s">
        <v>795</v>
      </c>
    </row>
    <row r="5" spans="1:5" ht="11.25">
      <c r="A5" s="20" t="s">
        <v>581</v>
      </c>
      <c r="B5" s="20" t="s">
        <v>581</v>
      </c>
      <c r="C5" s="20" t="s">
        <v>582</v>
      </c>
      <c r="D5" s="20" t="s">
        <v>591</v>
      </c>
      <c r="E5" s="20" t="s">
        <v>796</v>
      </c>
    </row>
    <row r="6" spans="1:5" ht="11.25">
      <c r="A6" s="20" t="s">
        <v>581</v>
      </c>
      <c r="B6" s="20" t="s">
        <v>583</v>
      </c>
      <c r="C6" s="20" t="s">
        <v>584</v>
      </c>
      <c r="D6" s="20" t="s">
        <v>594</v>
      </c>
      <c r="E6" s="20" t="s">
        <v>797</v>
      </c>
    </row>
    <row r="7" spans="1:5" ht="11.25">
      <c r="A7" s="20" t="s">
        <v>585</v>
      </c>
      <c r="B7" s="20" t="s">
        <v>585</v>
      </c>
      <c r="C7" s="20" t="s">
        <v>586</v>
      </c>
      <c r="D7" s="20" t="s">
        <v>600</v>
      </c>
      <c r="E7" s="20" t="s">
        <v>798</v>
      </c>
    </row>
    <row r="8" spans="1:5" ht="11.25">
      <c r="A8" s="20" t="s">
        <v>585</v>
      </c>
      <c r="B8" s="20" t="s">
        <v>587</v>
      </c>
      <c r="C8" s="20" t="s">
        <v>588</v>
      </c>
      <c r="D8" s="20" t="s">
        <v>604</v>
      </c>
      <c r="E8" s="20" t="s">
        <v>799</v>
      </c>
    </row>
    <row r="9" spans="1:5" ht="11.25">
      <c r="A9" s="20" t="s">
        <v>585</v>
      </c>
      <c r="B9" s="20" t="s">
        <v>589</v>
      </c>
      <c r="C9" s="20" t="s">
        <v>590</v>
      </c>
      <c r="D9" s="20" t="s">
        <v>608</v>
      </c>
      <c r="E9" s="20" t="s">
        <v>800</v>
      </c>
    </row>
    <row r="10" spans="1:5" ht="11.25">
      <c r="A10" s="20" t="s">
        <v>591</v>
      </c>
      <c r="B10" s="20" t="s">
        <v>591</v>
      </c>
      <c r="C10" s="20" t="s">
        <v>592</v>
      </c>
      <c r="D10" s="20" t="s">
        <v>612</v>
      </c>
      <c r="E10" s="20" t="s">
        <v>801</v>
      </c>
    </row>
    <row r="11" spans="1:5" ht="11.25">
      <c r="A11" s="20" t="s">
        <v>591</v>
      </c>
      <c r="B11" s="20" t="s">
        <v>593</v>
      </c>
      <c r="C11" s="20" t="s">
        <v>592</v>
      </c>
      <c r="D11" s="20" t="s">
        <v>618</v>
      </c>
      <c r="E11" s="20" t="s">
        <v>802</v>
      </c>
    </row>
    <row r="12" spans="1:5" ht="11.25">
      <c r="A12" s="20" t="s">
        <v>594</v>
      </c>
      <c r="B12" s="20" t="s">
        <v>594</v>
      </c>
      <c r="C12" s="20" t="s">
        <v>595</v>
      </c>
      <c r="D12" s="20" t="s">
        <v>620</v>
      </c>
      <c r="E12" s="20" t="s">
        <v>803</v>
      </c>
    </row>
    <row r="13" spans="1:5" ht="11.25">
      <c r="A13" s="20" t="s">
        <v>594</v>
      </c>
      <c r="B13" s="20" t="s">
        <v>596</v>
      </c>
      <c r="C13" s="20" t="s">
        <v>597</v>
      </c>
      <c r="D13" s="20" t="s">
        <v>624</v>
      </c>
      <c r="E13" s="20" t="s">
        <v>804</v>
      </c>
    </row>
    <row r="14" spans="1:5" ht="11.25">
      <c r="A14" s="20" t="s">
        <v>594</v>
      </c>
      <c r="B14" s="20" t="s">
        <v>598</v>
      </c>
      <c r="C14" s="20" t="s">
        <v>599</v>
      </c>
      <c r="D14" s="20" t="s">
        <v>628</v>
      </c>
      <c r="E14" s="20" t="s">
        <v>805</v>
      </c>
    </row>
    <row r="15" spans="1:5" ht="11.25">
      <c r="A15" s="20" t="s">
        <v>600</v>
      </c>
      <c r="B15" s="20" t="s">
        <v>600</v>
      </c>
      <c r="C15" s="20" t="s">
        <v>601</v>
      </c>
      <c r="D15" s="20" t="s">
        <v>632</v>
      </c>
      <c r="E15" s="20" t="s">
        <v>806</v>
      </c>
    </row>
    <row r="16" spans="1:5" ht="11.25">
      <c r="A16" s="20" t="s">
        <v>600</v>
      </c>
      <c r="B16" s="20" t="s">
        <v>602</v>
      </c>
      <c r="C16" s="20" t="s">
        <v>603</v>
      </c>
      <c r="D16" s="20" t="s">
        <v>637</v>
      </c>
      <c r="E16" s="20" t="s">
        <v>807</v>
      </c>
    </row>
    <row r="17" spans="1:5" ht="11.25">
      <c r="A17" s="20" t="s">
        <v>604</v>
      </c>
      <c r="B17" s="20" t="s">
        <v>604</v>
      </c>
      <c r="C17" s="20" t="s">
        <v>605</v>
      </c>
      <c r="D17" s="20" t="s">
        <v>640</v>
      </c>
      <c r="E17" s="20" t="s">
        <v>808</v>
      </c>
    </row>
    <row r="18" spans="1:5" ht="11.25">
      <c r="A18" s="20" t="s">
        <v>604</v>
      </c>
      <c r="B18" s="20" t="s">
        <v>606</v>
      </c>
      <c r="C18" s="20" t="s">
        <v>607</v>
      </c>
      <c r="D18" s="20" t="s">
        <v>644</v>
      </c>
      <c r="E18" s="20" t="s">
        <v>809</v>
      </c>
    </row>
    <row r="19" spans="1:5" ht="11.25">
      <c r="A19" s="20" t="s">
        <v>608</v>
      </c>
      <c r="B19" s="20" t="s">
        <v>608</v>
      </c>
      <c r="C19" s="20" t="s">
        <v>609</v>
      </c>
      <c r="D19" s="20" t="s">
        <v>648</v>
      </c>
      <c r="E19" s="20" t="s">
        <v>810</v>
      </c>
    </row>
    <row r="20" spans="1:5" ht="11.25">
      <c r="A20" s="20" t="s">
        <v>608</v>
      </c>
      <c r="B20" s="20" t="s">
        <v>610</v>
      </c>
      <c r="C20" s="20" t="s">
        <v>611</v>
      </c>
      <c r="D20" s="20" t="s">
        <v>660</v>
      </c>
      <c r="E20" s="20" t="s">
        <v>811</v>
      </c>
    </row>
    <row r="21" spans="1:5" ht="11.25">
      <c r="A21" s="20" t="s">
        <v>612</v>
      </c>
      <c r="B21" s="20" t="s">
        <v>612</v>
      </c>
      <c r="C21" s="20" t="s">
        <v>613</v>
      </c>
      <c r="D21" s="20" t="s">
        <v>664</v>
      </c>
      <c r="E21" s="20" t="s">
        <v>812</v>
      </c>
    </row>
    <row r="22" spans="1:5" ht="11.25">
      <c r="A22" s="20" t="s">
        <v>612</v>
      </c>
      <c r="B22" s="20" t="s">
        <v>614</v>
      </c>
      <c r="C22" s="20" t="s">
        <v>615</v>
      </c>
      <c r="D22" s="20" t="s">
        <v>670</v>
      </c>
      <c r="E22" s="20" t="s">
        <v>813</v>
      </c>
    </row>
    <row r="23" spans="1:5" ht="11.25">
      <c r="A23" s="20" t="s">
        <v>612</v>
      </c>
      <c r="B23" s="20" t="s">
        <v>616</v>
      </c>
      <c r="C23" s="20" t="s">
        <v>617</v>
      </c>
      <c r="D23" s="20" t="s">
        <v>674</v>
      </c>
      <c r="E23" s="20" t="s">
        <v>814</v>
      </c>
    </row>
    <row r="24" spans="1:5" ht="11.25">
      <c r="A24" s="20" t="s">
        <v>618</v>
      </c>
      <c r="B24" s="20" t="s">
        <v>618</v>
      </c>
      <c r="C24" s="20" t="s">
        <v>619</v>
      </c>
      <c r="D24" s="20" t="s">
        <v>678</v>
      </c>
      <c r="E24" s="20" t="s">
        <v>815</v>
      </c>
    </row>
    <row r="25" spans="1:5" ht="11.25">
      <c r="A25" s="20" t="s">
        <v>620</v>
      </c>
      <c r="B25" s="20" t="s">
        <v>620</v>
      </c>
      <c r="C25" s="20" t="s">
        <v>621</v>
      </c>
      <c r="D25" s="20" t="s">
        <v>684</v>
      </c>
      <c r="E25" s="20" t="s">
        <v>816</v>
      </c>
    </row>
    <row r="26" spans="1:5" ht="11.25">
      <c r="A26" s="20" t="s">
        <v>620</v>
      </c>
      <c r="B26" s="20" t="s">
        <v>622</v>
      </c>
      <c r="C26" s="20" t="s">
        <v>623</v>
      </c>
      <c r="D26" s="20" t="s">
        <v>688</v>
      </c>
      <c r="E26" s="20" t="s">
        <v>817</v>
      </c>
    </row>
    <row r="27" spans="1:5" ht="11.25">
      <c r="A27" s="20" t="s">
        <v>624</v>
      </c>
      <c r="B27" s="20" t="s">
        <v>624</v>
      </c>
      <c r="C27" s="20" t="s">
        <v>625</v>
      </c>
      <c r="D27" s="20" t="s">
        <v>692</v>
      </c>
      <c r="E27" s="20" t="s">
        <v>818</v>
      </c>
    </row>
    <row r="28" spans="1:5" ht="11.25">
      <c r="A28" s="20" t="s">
        <v>624</v>
      </c>
      <c r="B28" s="20" t="s">
        <v>626</v>
      </c>
      <c r="C28" s="20" t="s">
        <v>627</v>
      </c>
      <c r="D28" s="20" t="s">
        <v>696</v>
      </c>
      <c r="E28" s="20" t="s">
        <v>819</v>
      </c>
    </row>
    <row r="29" spans="1:5" ht="11.25">
      <c r="A29" s="20" t="s">
        <v>628</v>
      </c>
      <c r="B29" s="20" t="s">
        <v>628</v>
      </c>
      <c r="C29" s="20" t="s">
        <v>629</v>
      </c>
      <c r="D29" s="20" t="s">
        <v>700</v>
      </c>
      <c r="E29" s="20" t="s">
        <v>820</v>
      </c>
    </row>
    <row r="30" spans="1:5" ht="11.25">
      <c r="A30" s="20" t="s">
        <v>628</v>
      </c>
      <c r="B30" s="20" t="s">
        <v>630</v>
      </c>
      <c r="C30" s="20" t="s">
        <v>631</v>
      </c>
      <c r="D30" s="20" t="s">
        <v>704</v>
      </c>
      <c r="E30" s="20" t="s">
        <v>821</v>
      </c>
    </row>
    <row r="31" spans="1:5" ht="11.25">
      <c r="A31" s="20" t="s">
        <v>632</v>
      </c>
      <c r="B31" s="20" t="s">
        <v>634</v>
      </c>
      <c r="C31" s="20" t="s">
        <v>635</v>
      </c>
      <c r="D31" s="20" t="s">
        <v>706</v>
      </c>
      <c r="E31" s="20" t="s">
        <v>822</v>
      </c>
    </row>
    <row r="32" spans="1:5" ht="11.25">
      <c r="A32" s="20" t="s">
        <v>632</v>
      </c>
      <c r="B32" s="20" t="s">
        <v>632</v>
      </c>
      <c r="C32" s="20" t="s">
        <v>633</v>
      </c>
      <c r="D32" s="20" t="s">
        <v>708</v>
      </c>
      <c r="E32" s="20" t="s">
        <v>823</v>
      </c>
    </row>
    <row r="33" spans="1:5" ht="11.25">
      <c r="A33" s="20" t="s">
        <v>632</v>
      </c>
      <c r="B33" s="20" t="s">
        <v>636</v>
      </c>
      <c r="C33" s="20" t="s">
        <v>633</v>
      </c>
      <c r="D33" s="20" t="s">
        <v>714</v>
      </c>
      <c r="E33" s="20" t="s">
        <v>824</v>
      </c>
    </row>
    <row r="34" spans="1:5" ht="11.25">
      <c r="A34" s="20" t="s">
        <v>637</v>
      </c>
      <c r="B34" s="20" t="s">
        <v>639</v>
      </c>
      <c r="C34" s="20" t="s">
        <v>638</v>
      </c>
      <c r="D34" s="20" t="s">
        <v>718</v>
      </c>
      <c r="E34" s="20" t="s">
        <v>825</v>
      </c>
    </row>
    <row r="35" spans="1:5" ht="11.25">
      <c r="A35" s="20" t="s">
        <v>637</v>
      </c>
      <c r="B35" s="20" t="s">
        <v>637</v>
      </c>
      <c r="C35" s="20" t="s">
        <v>638</v>
      </c>
      <c r="D35" s="20" t="s">
        <v>724</v>
      </c>
      <c r="E35" s="20" t="s">
        <v>826</v>
      </c>
    </row>
    <row r="36" spans="1:5" ht="11.25">
      <c r="A36" s="20" t="s">
        <v>640</v>
      </c>
      <c r="B36" s="20" t="s">
        <v>640</v>
      </c>
      <c r="C36" s="20" t="s">
        <v>641</v>
      </c>
      <c r="D36" s="20" t="s">
        <v>730</v>
      </c>
      <c r="E36" s="20" t="s">
        <v>827</v>
      </c>
    </row>
    <row r="37" spans="1:5" ht="11.25">
      <c r="A37" s="20" t="s">
        <v>640</v>
      </c>
      <c r="B37" s="20" t="s">
        <v>642</v>
      </c>
      <c r="C37" s="20" t="s">
        <v>643</v>
      </c>
      <c r="D37" s="20" t="s">
        <v>734</v>
      </c>
      <c r="E37" s="20" t="s">
        <v>828</v>
      </c>
    </row>
    <row r="38" spans="1:5" ht="11.25">
      <c r="A38" s="20" t="s">
        <v>644</v>
      </c>
      <c r="B38" s="20" t="s">
        <v>646</v>
      </c>
      <c r="C38" s="20" t="s">
        <v>647</v>
      </c>
      <c r="D38" s="20" t="s">
        <v>743</v>
      </c>
      <c r="E38" s="20" t="s">
        <v>829</v>
      </c>
    </row>
    <row r="39" spans="1:5" ht="11.25">
      <c r="A39" s="20" t="s">
        <v>644</v>
      </c>
      <c r="B39" s="20" t="s">
        <v>644</v>
      </c>
      <c r="C39" s="20" t="s">
        <v>645</v>
      </c>
      <c r="D39" s="20" t="s">
        <v>761</v>
      </c>
      <c r="E39" s="20" t="s">
        <v>830</v>
      </c>
    </row>
    <row r="40" spans="1:5" ht="11.25">
      <c r="A40" s="20" t="s">
        <v>648</v>
      </c>
      <c r="B40" s="20" t="s">
        <v>650</v>
      </c>
      <c r="C40" s="20" t="s">
        <v>651</v>
      </c>
      <c r="D40" s="20" t="s">
        <v>771</v>
      </c>
      <c r="E40" s="20" t="s">
        <v>831</v>
      </c>
    </row>
    <row r="41" spans="1:5" ht="11.25">
      <c r="A41" s="20" t="s">
        <v>648</v>
      </c>
      <c r="B41" s="20" t="s">
        <v>652</v>
      </c>
      <c r="C41" s="20" t="s">
        <v>653</v>
      </c>
      <c r="D41" s="20" t="s">
        <v>775</v>
      </c>
      <c r="E41" s="20" t="s">
        <v>832</v>
      </c>
    </row>
    <row r="42" spans="1:5" ht="11.25">
      <c r="A42" s="20" t="s">
        <v>648</v>
      </c>
      <c r="B42" s="20" t="s">
        <v>654</v>
      </c>
      <c r="C42" s="20" t="s">
        <v>655</v>
      </c>
      <c r="D42" s="20" t="s">
        <v>779</v>
      </c>
      <c r="E42" s="20" t="s">
        <v>833</v>
      </c>
    </row>
    <row r="43" spans="1:5" ht="11.25">
      <c r="A43" s="20" t="s">
        <v>648</v>
      </c>
      <c r="B43" s="20" t="s">
        <v>656</v>
      </c>
      <c r="C43" s="20" t="s">
        <v>657</v>
      </c>
      <c r="D43" s="20" t="s">
        <v>787</v>
      </c>
      <c r="E43" s="20" t="s">
        <v>834</v>
      </c>
    </row>
    <row r="44" spans="1:3" ht="11.25">
      <c r="A44" s="20" t="s">
        <v>648</v>
      </c>
      <c r="B44" s="20" t="s">
        <v>648</v>
      </c>
      <c r="C44" s="20" t="s">
        <v>649</v>
      </c>
    </row>
    <row r="45" spans="1:3" ht="11.25">
      <c r="A45" s="20" t="s">
        <v>648</v>
      </c>
      <c r="B45" s="20" t="s">
        <v>658</v>
      </c>
      <c r="C45" s="20" t="s">
        <v>659</v>
      </c>
    </row>
    <row r="46" spans="1:3" ht="11.25">
      <c r="A46" s="20" t="s">
        <v>660</v>
      </c>
      <c r="B46" s="20" t="s">
        <v>662</v>
      </c>
      <c r="C46" s="20" t="s">
        <v>663</v>
      </c>
    </row>
    <row r="47" spans="1:3" ht="11.25">
      <c r="A47" s="20" t="s">
        <v>660</v>
      </c>
      <c r="B47" s="20" t="s">
        <v>660</v>
      </c>
      <c r="C47" s="20" t="s">
        <v>661</v>
      </c>
    </row>
    <row r="48" spans="1:3" ht="11.25">
      <c r="A48" s="20" t="s">
        <v>664</v>
      </c>
      <c r="B48" s="20" t="s">
        <v>666</v>
      </c>
      <c r="C48" s="20" t="s">
        <v>667</v>
      </c>
    </row>
    <row r="49" spans="1:3" ht="11.25">
      <c r="A49" s="20" t="s">
        <v>664</v>
      </c>
      <c r="B49" s="20" t="s">
        <v>664</v>
      </c>
      <c r="C49" s="20" t="s">
        <v>665</v>
      </c>
    </row>
    <row r="50" spans="1:3" ht="11.25">
      <c r="A50" s="20" t="s">
        <v>664</v>
      </c>
      <c r="B50" s="20" t="s">
        <v>668</v>
      </c>
      <c r="C50" s="20" t="s">
        <v>669</v>
      </c>
    </row>
    <row r="51" spans="1:3" ht="11.25">
      <c r="A51" s="20" t="s">
        <v>670</v>
      </c>
      <c r="B51" s="20" t="s">
        <v>670</v>
      </c>
      <c r="C51" s="20" t="s">
        <v>671</v>
      </c>
    </row>
    <row r="52" spans="1:3" ht="11.25">
      <c r="A52" s="20" t="s">
        <v>670</v>
      </c>
      <c r="B52" s="20" t="s">
        <v>672</v>
      </c>
      <c r="C52" s="20" t="s">
        <v>673</v>
      </c>
    </row>
    <row r="53" spans="1:3" ht="11.25">
      <c r="A53" s="20" t="s">
        <v>674</v>
      </c>
      <c r="B53" s="20" t="s">
        <v>676</v>
      </c>
      <c r="C53" s="20" t="s">
        <v>677</v>
      </c>
    </row>
    <row r="54" spans="1:3" ht="11.25">
      <c r="A54" s="20" t="s">
        <v>674</v>
      </c>
      <c r="B54" s="20" t="s">
        <v>674</v>
      </c>
      <c r="C54" s="20" t="s">
        <v>675</v>
      </c>
    </row>
    <row r="55" spans="1:3" ht="11.25">
      <c r="A55" s="20" t="s">
        <v>678</v>
      </c>
      <c r="B55" s="20" t="s">
        <v>680</v>
      </c>
      <c r="C55" s="20" t="s">
        <v>681</v>
      </c>
    </row>
    <row r="56" spans="1:3" ht="11.25">
      <c r="A56" s="20" t="s">
        <v>678</v>
      </c>
      <c r="B56" s="20" t="s">
        <v>678</v>
      </c>
      <c r="C56" s="20" t="s">
        <v>679</v>
      </c>
    </row>
    <row r="57" spans="1:3" ht="11.25">
      <c r="A57" s="20" t="s">
        <v>678</v>
      </c>
      <c r="B57" s="20" t="s">
        <v>682</v>
      </c>
      <c r="C57" s="20" t="s">
        <v>683</v>
      </c>
    </row>
    <row r="58" spans="1:3" ht="11.25">
      <c r="A58" s="20" t="s">
        <v>684</v>
      </c>
      <c r="B58" s="20" t="s">
        <v>686</v>
      </c>
      <c r="C58" s="20" t="s">
        <v>687</v>
      </c>
    </row>
    <row r="59" spans="1:3" ht="11.25">
      <c r="A59" s="20" t="s">
        <v>684</v>
      </c>
      <c r="B59" s="20" t="s">
        <v>684</v>
      </c>
      <c r="C59" s="20" t="s">
        <v>685</v>
      </c>
    </row>
    <row r="60" spans="1:3" ht="11.25">
      <c r="A60" s="20" t="s">
        <v>688</v>
      </c>
      <c r="B60" s="20" t="s">
        <v>688</v>
      </c>
      <c r="C60" s="20" t="s">
        <v>689</v>
      </c>
    </row>
    <row r="61" spans="1:3" ht="11.25">
      <c r="A61" s="20" t="s">
        <v>688</v>
      </c>
      <c r="B61" s="20" t="s">
        <v>690</v>
      </c>
      <c r="C61" s="20" t="s">
        <v>691</v>
      </c>
    </row>
    <row r="62" spans="1:3" ht="11.25">
      <c r="A62" s="20" t="s">
        <v>692</v>
      </c>
      <c r="B62" s="20" t="s">
        <v>692</v>
      </c>
      <c r="C62" s="20" t="s">
        <v>693</v>
      </c>
    </row>
    <row r="63" spans="1:3" ht="11.25">
      <c r="A63" s="20" t="s">
        <v>692</v>
      </c>
      <c r="B63" s="20" t="s">
        <v>694</v>
      </c>
      <c r="C63" s="20" t="s">
        <v>695</v>
      </c>
    </row>
    <row r="64" spans="1:3" ht="11.25">
      <c r="A64" s="20" t="s">
        <v>696</v>
      </c>
      <c r="B64" s="20" t="s">
        <v>698</v>
      </c>
      <c r="C64" s="20" t="s">
        <v>699</v>
      </c>
    </row>
    <row r="65" spans="1:3" ht="11.25">
      <c r="A65" s="20" t="s">
        <v>696</v>
      </c>
      <c r="B65" s="20" t="s">
        <v>696</v>
      </c>
      <c r="C65" s="20" t="s">
        <v>697</v>
      </c>
    </row>
    <row r="66" spans="1:3" ht="11.25">
      <c r="A66" s="20" t="s">
        <v>700</v>
      </c>
      <c r="B66" s="20" t="s">
        <v>700</v>
      </c>
      <c r="C66" s="20" t="s">
        <v>701</v>
      </c>
    </row>
    <row r="67" spans="1:3" ht="11.25">
      <c r="A67" s="20" t="s">
        <v>700</v>
      </c>
      <c r="B67" s="20" t="s">
        <v>702</v>
      </c>
      <c r="C67" s="20" t="s">
        <v>703</v>
      </c>
    </row>
    <row r="68" spans="1:3" ht="11.25">
      <c r="A68" s="20" t="s">
        <v>704</v>
      </c>
      <c r="B68" s="20" t="s">
        <v>704</v>
      </c>
      <c r="C68" s="20" t="s">
        <v>705</v>
      </c>
    </row>
    <row r="69" spans="1:3" ht="11.25">
      <c r="A69" s="20" t="s">
        <v>706</v>
      </c>
      <c r="B69" s="20" t="s">
        <v>706</v>
      </c>
      <c r="C69" s="20" t="s">
        <v>707</v>
      </c>
    </row>
    <row r="70" spans="1:3" ht="11.25">
      <c r="A70" s="20" t="s">
        <v>708</v>
      </c>
      <c r="B70" s="20" t="s">
        <v>710</v>
      </c>
      <c r="C70" s="20" t="s">
        <v>711</v>
      </c>
    </row>
    <row r="71" spans="1:3" ht="11.25">
      <c r="A71" s="20" t="s">
        <v>708</v>
      </c>
      <c r="B71" s="20" t="s">
        <v>712</v>
      </c>
      <c r="C71" s="20" t="s">
        <v>713</v>
      </c>
    </row>
    <row r="72" spans="1:3" ht="11.25">
      <c r="A72" s="20" t="s">
        <v>708</v>
      </c>
      <c r="B72" s="20" t="s">
        <v>708</v>
      </c>
      <c r="C72" s="20" t="s">
        <v>709</v>
      </c>
    </row>
    <row r="73" spans="1:3" ht="11.25">
      <c r="A73" s="20" t="s">
        <v>714</v>
      </c>
      <c r="B73" s="20" t="s">
        <v>714</v>
      </c>
      <c r="C73" s="20" t="s">
        <v>715</v>
      </c>
    </row>
    <row r="74" spans="1:3" ht="11.25">
      <c r="A74" s="20" t="s">
        <v>714</v>
      </c>
      <c r="B74" s="20" t="s">
        <v>716</v>
      </c>
      <c r="C74" s="20" t="s">
        <v>717</v>
      </c>
    </row>
    <row r="75" spans="1:3" ht="11.25">
      <c r="A75" s="20" t="s">
        <v>718</v>
      </c>
      <c r="B75" s="20" t="s">
        <v>720</v>
      </c>
      <c r="C75" s="20" t="s">
        <v>721</v>
      </c>
    </row>
    <row r="76" spans="1:3" ht="11.25">
      <c r="A76" s="20" t="s">
        <v>718</v>
      </c>
      <c r="B76" s="20" t="s">
        <v>718</v>
      </c>
      <c r="C76" s="20" t="s">
        <v>719</v>
      </c>
    </row>
    <row r="77" spans="1:3" ht="11.25">
      <c r="A77" s="20" t="s">
        <v>718</v>
      </c>
      <c r="B77" s="20" t="s">
        <v>722</v>
      </c>
      <c r="C77" s="20" t="s">
        <v>723</v>
      </c>
    </row>
    <row r="78" spans="1:3" ht="11.25">
      <c r="A78" s="20" t="s">
        <v>724</v>
      </c>
      <c r="B78" s="20" t="s">
        <v>726</v>
      </c>
      <c r="C78" s="20" t="s">
        <v>727</v>
      </c>
    </row>
    <row r="79" spans="1:3" ht="11.25">
      <c r="A79" s="20" t="s">
        <v>724</v>
      </c>
      <c r="B79" s="20" t="s">
        <v>726</v>
      </c>
      <c r="C79" s="20" t="s">
        <v>729</v>
      </c>
    </row>
    <row r="80" spans="1:3" ht="11.25">
      <c r="A80" s="20" t="s">
        <v>724</v>
      </c>
      <c r="B80" s="20" t="s">
        <v>724</v>
      </c>
      <c r="C80" s="20" t="s">
        <v>725</v>
      </c>
    </row>
    <row r="81" spans="1:3" ht="11.25">
      <c r="A81" s="20" t="s">
        <v>724</v>
      </c>
      <c r="B81" s="20" t="s">
        <v>724</v>
      </c>
      <c r="C81" s="20" t="s">
        <v>728</v>
      </c>
    </row>
    <row r="82" spans="1:3" ht="11.25">
      <c r="A82" s="20" t="s">
        <v>730</v>
      </c>
      <c r="B82" s="20" t="s">
        <v>730</v>
      </c>
      <c r="C82" s="20" t="s">
        <v>731</v>
      </c>
    </row>
    <row r="83" spans="1:3" ht="11.25">
      <c r="A83" s="20" t="s">
        <v>730</v>
      </c>
      <c r="B83" s="20" t="s">
        <v>732</v>
      </c>
      <c r="C83" s="20" t="s">
        <v>733</v>
      </c>
    </row>
    <row r="84" spans="1:3" ht="11.25">
      <c r="A84" s="20" t="s">
        <v>734</v>
      </c>
      <c r="B84" s="20" t="s">
        <v>618</v>
      </c>
      <c r="C84" s="20" t="s">
        <v>736</v>
      </c>
    </row>
    <row r="85" spans="1:3" ht="11.25">
      <c r="A85" s="20" t="s">
        <v>734</v>
      </c>
      <c r="B85" s="20" t="s">
        <v>737</v>
      </c>
      <c r="C85" s="20" t="s">
        <v>738</v>
      </c>
    </row>
    <row r="86" spans="1:3" ht="11.25">
      <c r="A86" s="20" t="s">
        <v>734</v>
      </c>
      <c r="B86" s="20" t="s">
        <v>734</v>
      </c>
      <c r="C86" s="20" t="s">
        <v>735</v>
      </c>
    </row>
    <row r="87" spans="1:3" ht="11.25">
      <c r="A87" s="20" t="s">
        <v>734</v>
      </c>
      <c r="B87" s="20" t="s">
        <v>739</v>
      </c>
      <c r="C87" s="20" t="s">
        <v>740</v>
      </c>
    </row>
    <row r="88" spans="1:3" ht="11.25">
      <c r="A88" s="20" t="s">
        <v>734</v>
      </c>
      <c r="B88" s="20" t="s">
        <v>741</v>
      </c>
      <c r="C88" s="20" t="s">
        <v>742</v>
      </c>
    </row>
    <row r="89" spans="1:3" ht="11.25">
      <c r="A89" s="20" t="s">
        <v>743</v>
      </c>
      <c r="B89" s="20" t="s">
        <v>745</v>
      </c>
      <c r="C89" s="20" t="s">
        <v>746</v>
      </c>
    </row>
    <row r="90" spans="1:3" ht="11.25">
      <c r="A90" s="20" t="s">
        <v>743</v>
      </c>
      <c r="B90" s="20" t="s">
        <v>747</v>
      </c>
      <c r="C90" s="20" t="s">
        <v>748</v>
      </c>
    </row>
    <row r="91" spans="1:3" ht="11.25">
      <c r="A91" s="20" t="s">
        <v>743</v>
      </c>
      <c r="B91" s="20" t="s">
        <v>749</v>
      </c>
      <c r="C91" s="20" t="s">
        <v>750</v>
      </c>
    </row>
    <row r="92" spans="1:3" ht="11.25">
      <c r="A92" s="20" t="s">
        <v>743</v>
      </c>
      <c r="B92" s="20" t="s">
        <v>751</v>
      </c>
      <c r="C92" s="20" t="s">
        <v>752</v>
      </c>
    </row>
    <row r="93" spans="1:3" ht="11.25">
      <c r="A93" s="20" t="s">
        <v>743</v>
      </c>
      <c r="B93" s="20" t="s">
        <v>753</v>
      </c>
      <c r="C93" s="20" t="s">
        <v>754</v>
      </c>
    </row>
    <row r="94" spans="1:3" ht="11.25">
      <c r="A94" s="20" t="s">
        <v>743</v>
      </c>
      <c r="B94" s="20" t="s">
        <v>755</v>
      </c>
      <c r="C94" s="20" t="s">
        <v>756</v>
      </c>
    </row>
    <row r="95" spans="1:3" ht="11.25">
      <c r="A95" s="20" t="s">
        <v>743</v>
      </c>
      <c r="B95" s="20" t="s">
        <v>743</v>
      </c>
      <c r="C95" s="20" t="s">
        <v>744</v>
      </c>
    </row>
    <row r="96" spans="1:3" ht="11.25">
      <c r="A96" s="20" t="s">
        <v>743</v>
      </c>
      <c r="B96" s="20" t="s">
        <v>757</v>
      </c>
      <c r="C96" s="20" t="s">
        <v>758</v>
      </c>
    </row>
    <row r="97" spans="1:3" ht="11.25">
      <c r="A97" s="20" t="s">
        <v>743</v>
      </c>
      <c r="B97" s="20" t="s">
        <v>759</v>
      </c>
      <c r="C97" s="20" t="s">
        <v>760</v>
      </c>
    </row>
    <row r="98" spans="1:3" ht="11.25">
      <c r="A98" s="20" t="s">
        <v>761</v>
      </c>
      <c r="B98" s="20" t="s">
        <v>763</v>
      </c>
      <c r="C98" s="20" t="s">
        <v>764</v>
      </c>
    </row>
    <row r="99" spans="1:3" ht="11.25">
      <c r="A99" s="20" t="s">
        <v>761</v>
      </c>
      <c r="B99" s="20" t="s">
        <v>765</v>
      </c>
      <c r="C99" s="20" t="s">
        <v>766</v>
      </c>
    </row>
    <row r="100" spans="1:3" ht="11.25">
      <c r="A100" s="20" t="s">
        <v>761</v>
      </c>
      <c r="B100" s="20" t="s">
        <v>767</v>
      </c>
      <c r="C100" s="20" t="s">
        <v>768</v>
      </c>
    </row>
    <row r="101" spans="1:3" ht="11.25">
      <c r="A101" s="20" t="s">
        <v>761</v>
      </c>
      <c r="B101" s="20" t="s">
        <v>761</v>
      </c>
      <c r="C101" s="20" t="s">
        <v>762</v>
      </c>
    </row>
    <row r="102" spans="1:3" ht="11.25">
      <c r="A102" s="20" t="s">
        <v>761</v>
      </c>
      <c r="B102" s="20" t="s">
        <v>769</v>
      </c>
      <c r="C102" s="20" t="s">
        <v>770</v>
      </c>
    </row>
    <row r="103" spans="1:3" ht="11.25">
      <c r="A103" s="20" t="s">
        <v>771</v>
      </c>
      <c r="B103" s="20" t="s">
        <v>771</v>
      </c>
      <c r="C103" s="20" t="s">
        <v>772</v>
      </c>
    </row>
    <row r="104" spans="1:3" ht="11.25">
      <c r="A104" s="20" t="s">
        <v>771</v>
      </c>
      <c r="B104" s="20" t="s">
        <v>773</v>
      </c>
      <c r="C104" s="20" t="s">
        <v>774</v>
      </c>
    </row>
    <row r="105" spans="1:3" ht="11.25">
      <c r="A105" s="20" t="s">
        <v>775</v>
      </c>
      <c r="B105" s="20" t="s">
        <v>777</v>
      </c>
      <c r="C105" s="20" t="s">
        <v>778</v>
      </c>
    </row>
    <row r="106" spans="1:3" ht="11.25">
      <c r="A106" s="20" t="s">
        <v>775</v>
      </c>
      <c r="B106" s="20" t="s">
        <v>775</v>
      </c>
      <c r="C106" s="20" t="s">
        <v>776</v>
      </c>
    </row>
    <row r="107" spans="1:3" ht="11.25">
      <c r="A107" s="20" t="s">
        <v>779</v>
      </c>
      <c r="B107" s="20" t="s">
        <v>781</v>
      </c>
      <c r="C107" s="20" t="s">
        <v>782</v>
      </c>
    </row>
    <row r="108" spans="1:3" ht="11.25">
      <c r="A108" s="20" t="s">
        <v>779</v>
      </c>
      <c r="B108" s="20" t="s">
        <v>783</v>
      </c>
      <c r="C108" s="20" t="s">
        <v>784</v>
      </c>
    </row>
    <row r="109" spans="1:3" ht="11.25">
      <c r="A109" s="20" t="s">
        <v>779</v>
      </c>
      <c r="B109" s="20" t="s">
        <v>785</v>
      </c>
      <c r="C109" s="20" t="s">
        <v>786</v>
      </c>
    </row>
    <row r="110" spans="1:3" ht="11.25">
      <c r="A110" s="20" t="s">
        <v>779</v>
      </c>
      <c r="B110" s="20" t="s">
        <v>779</v>
      </c>
      <c r="C110" s="20" t="s">
        <v>780</v>
      </c>
    </row>
    <row r="111" spans="1:3" ht="11.25">
      <c r="A111" s="20" t="s">
        <v>787</v>
      </c>
      <c r="B111" s="20" t="s">
        <v>789</v>
      </c>
      <c r="C111" s="20" t="s">
        <v>790</v>
      </c>
    </row>
    <row r="112" spans="1:3" ht="11.25">
      <c r="A112" s="20" t="s">
        <v>787</v>
      </c>
      <c r="B112" s="20" t="s">
        <v>791</v>
      </c>
      <c r="C112" s="20" t="s">
        <v>792</v>
      </c>
    </row>
    <row r="113" spans="1:3" ht="11.25">
      <c r="A113" s="20" t="s">
        <v>787</v>
      </c>
      <c r="B113" s="20" t="s">
        <v>787</v>
      </c>
      <c r="C113" s="20" t="s">
        <v>788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выполнения производственных и инвестиционных программ в сфере водоснабжения</dc:title>
  <dc:subject>Мониторинг выполнения производственных и инвестиционных программ в сфере водоснабжения</dc:subject>
  <dc:creator>--</dc:creator>
  <cp:keywords/>
  <dc:description/>
  <cp:lastModifiedBy>COMPUTER</cp:lastModifiedBy>
  <cp:lastPrinted>2011-04-25T10:56:11Z</cp:lastPrinted>
  <dcterms:created xsi:type="dcterms:W3CDTF">2004-05-21T07:18:45Z</dcterms:created>
  <dcterms:modified xsi:type="dcterms:W3CDTF">2012-01-25T11:17:53Z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INV.48.VS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2008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5.5</vt:lpwstr>
  </property>
</Properties>
</file>